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7365" activeTab="1"/>
  </bookViews>
  <sheets>
    <sheet name="EST. ACT FINAN20011-2010" sheetId="1" r:id="rId1"/>
    <sheet name="BCE 2011-2010" sheetId="2" r:id="rId2"/>
  </sheets>
  <externalReferences>
    <externalReference r:id="rId5"/>
  </externalReferences>
  <definedNames>
    <definedName name="_xlnm.Print_Titles" localSheetId="1">'BCE 2011-2010'!$1:$9</definedName>
  </definedNames>
  <calcPr fullCalcOnLoad="1"/>
</workbook>
</file>

<file path=xl/sharedStrings.xml><?xml version="1.0" encoding="utf-8"?>
<sst xmlns="http://schemas.openxmlformats.org/spreadsheetml/2006/main" count="136" uniqueCount="110">
  <si>
    <t>ESTADO DE ACTIVIDAD FINANCIERA,ECONOMICA Y SOCIAL</t>
  </si>
  <si>
    <t>Proceso: Gestión Financiera y Contable
Subproceso: Gestión Contable</t>
  </si>
  <si>
    <t>Código</t>
  </si>
  <si>
    <t>Versión</t>
  </si>
  <si>
    <t>Emisión</t>
  </si>
  <si>
    <t>401.01.05.03.04.03.R.07</t>
  </si>
  <si>
    <t>(En miles de pesos)</t>
  </si>
  <si>
    <t>VARIACION</t>
  </si>
  <si>
    <t>Nota</t>
  </si>
  <si>
    <t>EN PESOS</t>
  </si>
  <si>
    <t>EN %</t>
  </si>
  <si>
    <t>INGRESOS</t>
  </si>
  <si>
    <t>9</t>
  </si>
  <si>
    <t xml:space="preserve">                 </t>
  </si>
  <si>
    <t>INGRESOS OPERACIONALES</t>
  </si>
  <si>
    <t>VENTA DE SERVICIOS EDUCATIVOS</t>
  </si>
  <si>
    <t>10</t>
  </si>
  <si>
    <t>DEVOLUCIONES Y DESCUENTOS</t>
  </si>
  <si>
    <t>11</t>
  </si>
  <si>
    <t>INGRESOS POR SERVICIOS EDUCATIVOS NETOS</t>
  </si>
  <si>
    <t>TRASNFERENCIAS (Nación)</t>
  </si>
  <si>
    <t>12</t>
  </si>
  <si>
    <t>TOTAL INGRESOS OPERACIONALES</t>
  </si>
  <si>
    <t>GASTOS OPERACIONALES</t>
  </si>
  <si>
    <t>14</t>
  </si>
  <si>
    <t>SUELDOS Y SALARIOS</t>
  </si>
  <si>
    <t>15</t>
  </si>
  <si>
    <t>CONSTRIBUCIONES EFECTIVAS</t>
  </si>
  <si>
    <t>16</t>
  </si>
  <si>
    <t>APORTES SOBE LA NÓMINA</t>
  </si>
  <si>
    <t>17</t>
  </si>
  <si>
    <t>GASTOS GENERALES</t>
  </si>
  <si>
    <t>18</t>
  </si>
  <si>
    <t>IMPUESTOS Y CONTRIBUCIONES</t>
  </si>
  <si>
    <t>PROVISIONES, AMORTIZACIONES Y DEPRECIACIONES</t>
  </si>
  <si>
    <t>TRANSFERENCIAS</t>
  </si>
  <si>
    <t>19</t>
  </si>
  <si>
    <t>OTROS GASTOS</t>
  </si>
  <si>
    <t>TOTAL GASTOS OPERACIONALES</t>
  </si>
  <si>
    <t>COSTOS  SERVICIOS  EDUCATIVOS</t>
  </si>
  <si>
    <t>20</t>
  </si>
  <si>
    <t>APORTES SOBE LA NOMINA</t>
  </si>
  <si>
    <t>DEPRECIACIONES Y AMORTIZACIONES</t>
  </si>
  <si>
    <t>TOTAL COSTOS SERVICIOS EDUCATIVOS</t>
  </si>
  <si>
    <t>EXCEDENTE OPERACIONAL</t>
  </si>
  <si>
    <t>OTROS INGRESOS</t>
  </si>
  <si>
    <t>13</t>
  </si>
  <si>
    <t>OTROS EGRESOS</t>
  </si>
  <si>
    <t>EXCEDENTE DEL EJERCICIO</t>
  </si>
  <si>
    <t>MARIA CECILIA VIVAS DE VELASCO</t>
  </si>
  <si>
    <t>MARIA ELIZABETH ZULUAGA C.</t>
  </si>
  <si>
    <t>Representante Legal</t>
  </si>
  <si>
    <t>MP 50905-T</t>
  </si>
  <si>
    <t>BALANCE GENERAL</t>
  </si>
  <si>
    <t xml:space="preserve">ACTIVO </t>
  </si>
  <si>
    <t>INVERSIONES</t>
  </si>
  <si>
    <t xml:space="preserve">DEUDORES                      </t>
  </si>
  <si>
    <t>OTROS ACTIVOS</t>
  </si>
  <si>
    <t>TOTAL ACTIVO CORRIENTE</t>
  </si>
  <si>
    <t>ACTIVO NO CORRIENTE</t>
  </si>
  <si>
    <t>DEUDAS DE DIFÍCIL COBRO</t>
  </si>
  <si>
    <t>PROVISIÓN DEUDAS DE DIFÍCIL COBRO</t>
  </si>
  <si>
    <t xml:space="preserve">TERRENOS                      </t>
  </si>
  <si>
    <t>CONSTRUCCIONES EN CURSO</t>
  </si>
  <si>
    <t>BIENES MUEBLES EN BODEGA</t>
  </si>
  <si>
    <t xml:space="preserve">EDIFICACIONES                 </t>
  </si>
  <si>
    <t xml:space="preserve">MAQUINARIA Y EQUIPO           </t>
  </si>
  <si>
    <t>MUEBLES Y ENSERES</t>
  </si>
  <si>
    <t>EQ. DE COMUNICACIÓN Y COMPUTACIÓN</t>
  </si>
  <si>
    <t>EQUIPOS DE COMEDOR</t>
  </si>
  <si>
    <t>DEPRECIACIÓN ACUMULADA</t>
  </si>
  <si>
    <t>TOTAL ACTIVO NO CORRIENTE</t>
  </si>
  <si>
    <t>TOTAL ACTIVO</t>
  </si>
  <si>
    <t>PASIVO</t>
  </si>
  <si>
    <t>OPERACIONES CREDITO PUBLICO</t>
  </si>
  <si>
    <t xml:space="preserve">CUENTAS POR PAGAR             </t>
  </si>
  <si>
    <t xml:space="preserve">OBLIGACIONES LABORALES </t>
  </si>
  <si>
    <t>PASIVOS ESTIMADOS</t>
  </si>
  <si>
    <t>OTROS PASIVOS</t>
  </si>
  <si>
    <t>TOTAL PASIVO CORRIENTE</t>
  </si>
  <si>
    <t>PASIVO NO CORRIENTE</t>
  </si>
  <si>
    <t>OPERACIONES CREDITO PUBLICO L.P.</t>
  </si>
  <si>
    <t>TOTAL PASIVO NO CORRIENTE</t>
  </si>
  <si>
    <t>TOTAL PASIVO</t>
  </si>
  <si>
    <t xml:space="preserve">PATRIMONIO </t>
  </si>
  <si>
    <t xml:space="preserve">CAPITAL FISCAL                </t>
  </si>
  <si>
    <t>UTILIDAD O EXCEDENTE DEL EJERCICIO</t>
  </si>
  <si>
    <t xml:space="preserve">SUPERAVIT POR DONACIONES      </t>
  </si>
  <si>
    <t xml:space="preserve">SUPERAVIT POR VALORIZACION    </t>
  </si>
  <si>
    <t>TOTAL PATRIMONIO</t>
  </si>
  <si>
    <t>TOTAL PASIVO Y PATRIMONIO</t>
  </si>
  <si>
    <t>ACTIVO CORRIENTE</t>
  </si>
  <si>
    <t xml:space="preserve">CAJA                          </t>
  </si>
  <si>
    <t>1</t>
  </si>
  <si>
    <t>BANCOS Y CORPORACIONES</t>
  </si>
  <si>
    <t>2,3</t>
  </si>
  <si>
    <t>GASTOS PAGADOS POR ANTICIPADO</t>
  </si>
  <si>
    <t>4</t>
  </si>
  <si>
    <t xml:space="preserve">CARGOS DIFERIDOS              </t>
  </si>
  <si>
    <t>PROPIEDADES,PLANTA Y EQUIPO</t>
  </si>
  <si>
    <t>5</t>
  </si>
  <si>
    <t>PASIVO CORRIENTE</t>
  </si>
  <si>
    <t>6</t>
  </si>
  <si>
    <t>7</t>
  </si>
  <si>
    <t>8</t>
  </si>
  <si>
    <t>Variación</t>
  </si>
  <si>
    <t>COMPARATIVO  A MARZO 31 DE 2011-2010</t>
  </si>
  <si>
    <t>2010</t>
  </si>
  <si>
    <t>2011</t>
  </si>
  <si>
    <t>COMPARATIVO DE ENERO 1 A MARZO 31 DE 2011-2010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</si>
</sst>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  <numFmt numFmtId="173" formatCode="##,##0_);[Red]\(##,##0\)"/>
    <numFmt numFmtId="174" formatCode="0.0%"/>
    <numFmt numFmtId="175" formatCode="dd\-mm\-yy;@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Futura Bk"/>
      <family val="2"/>
    </font>
    <font>
      <sz val="10"/>
      <name val="Futura Bk"/>
      <family val="2"/>
    </font>
    <font>
      <sz val="9"/>
      <name val="Futura Bk"/>
      <family val="2"/>
    </font>
    <font>
      <sz val="8"/>
      <name val="Futura Bk"/>
      <family val="2"/>
    </font>
    <font>
      <b/>
      <sz val="9"/>
      <name val="Futura Bk"/>
      <family val="2"/>
    </font>
    <font>
      <b/>
      <sz val="8"/>
      <name val="Futura Bk"/>
      <family val="2"/>
    </font>
    <font>
      <sz val="10"/>
      <color indexed="9"/>
      <name val="Futura Bk"/>
      <family val="2"/>
    </font>
    <font>
      <sz val="7"/>
      <name val="Futura Bk"/>
      <family val="2"/>
    </font>
    <font>
      <b/>
      <sz val="7"/>
      <name val="Futura Bk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7" borderId="1" applyNumberFormat="0" applyAlignment="0" applyProtection="0"/>
    <xf numFmtId="0" fontId="13" fillId="16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9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1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130">
    <xf numFmtId="0" fontId="0" fillId="0" borderId="0" xfId="0" applyAlignment="1">
      <alignment/>
    </xf>
    <xf numFmtId="171" fontId="21" fillId="0" borderId="10" xfId="48" applyNumberFormat="1" applyFont="1" applyBorder="1" applyAlignment="1">
      <alignment horizontal="centerContinuous"/>
    </xf>
    <xf numFmtId="171" fontId="21" fillId="0" borderId="11" xfId="48" applyNumberFormat="1" applyFont="1" applyBorder="1" applyAlignment="1">
      <alignment horizontal="centerContinuous"/>
    </xf>
    <xf numFmtId="171" fontId="21" fillId="0" borderId="12" xfId="48" applyNumberFormat="1" applyFont="1" applyBorder="1" applyAlignment="1">
      <alignment horizontal="centerContinuous"/>
    </xf>
    <xf numFmtId="171" fontId="22" fillId="0" borderId="0" xfId="48" applyNumberFormat="1" applyFont="1" applyAlignment="1">
      <alignment/>
    </xf>
    <xf numFmtId="171" fontId="23" fillId="0" borderId="13" xfId="48" applyNumberFormat="1" applyFont="1" applyBorder="1" applyAlignment="1">
      <alignment horizontal="centerContinuous" wrapText="1"/>
    </xf>
    <xf numFmtId="171" fontId="23" fillId="0" borderId="0" xfId="48" applyNumberFormat="1" applyFont="1" applyBorder="1" applyAlignment="1">
      <alignment horizontal="centerContinuous" wrapText="1"/>
    </xf>
    <xf numFmtId="171" fontId="23" fillId="0" borderId="14" xfId="48" applyNumberFormat="1" applyFont="1" applyBorder="1" applyAlignment="1">
      <alignment horizontal="centerContinuous" wrapText="1"/>
    </xf>
    <xf numFmtId="171" fontId="23" fillId="0" borderId="15" xfId="48" applyNumberFormat="1" applyFont="1" applyBorder="1" applyAlignment="1">
      <alignment horizontal="center" wrapText="1"/>
    </xf>
    <xf numFmtId="171" fontId="24" fillId="0" borderId="15" xfId="48" applyNumberFormat="1" applyFont="1" applyBorder="1" applyAlignment="1">
      <alignment horizontal="center" wrapText="1"/>
    </xf>
    <xf numFmtId="171" fontId="24" fillId="0" borderId="15" xfId="48" applyNumberFormat="1" applyFont="1" applyBorder="1" applyAlignment="1">
      <alignment horizontal="center"/>
    </xf>
    <xf numFmtId="171" fontId="23" fillId="0" borderId="15" xfId="48" applyNumberFormat="1" applyFont="1" applyBorder="1" applyAlignment="1">
      <alignment horizontal="center"/>
    </xf>
    <xf numFmtId="171" fontId="23" fillId="0" borderId="15" xfId="48" applyNumberFormat="1" applyFont="1" applyBorder="1" applyAlignment="1">
      <alignment/>
    </xf>
    <xf numFmtId="171" fontId="22" fillId="0" borderId="15" xfId="48" applyNumberFormat="1" applyFont="1" applyBorder="1" applyAlignment="1">
      <alignment/>
    </xf>
    <xf numFmtId="174" fontId="22" fillId="0" borderId="15" xfId="55" applyNumberFormat="1" applyFont="1" applyBorder="1" applyAlignment="1">
      <alignment/>
    </xf>
    <xf numFmtId="3" fontId="24" fillId="0" borderId="15" xfId="48" applyNumberFormat="1" applyFont="1" applyBorder="1" applyAlignment="1">
      <alignment horizontal="center"/>
    </xf>
    <xf numFmtId="175" fontId="23" fillId="0" borderId="15" xfId="48" applyNumberFormat="1" applyFont="1" applyBorder="1" applyAlignment="1">
      <alignment horizontal="center"/>
    </xf>
    <xf numFmtId="171" fontId="25" fillId="0" borderId="0" xfId="48" applyNumberFormat="1" applyFont="1" applyBorder="1" applyAlignment="1">
      <alignment horizontal="centerContinuous"/>
    </xf>
    <xf numFmtId="171" fontId="21" fillId="0" borderId="0" xfId="48" applyNumberFormat="1" applyFont="1" applyAlignment="1">
      <alignment horizontal="centerContinuous"/>
    </xf>
    <xf numFmtId="171" fontId="25" fillId="0" borderId="0" xfId="48" applyNumberFormat="1" applyFont="1" applyAlignment="1">
      <alignment horizontal="centerContinuous"/>
    </xf>
    <xf numFmtId="49" fontId="26" fillId="0" borderId="0" xfId="48" applyNumberFormat="1" applyFont="1" applyAlignment="1">
      <alignment horizontal="center"/>
    </xf>
    <xf numFmtId="171" fontId="26" fillId="0" borderId="0" xfId="48" applyNumberFormat="1" applyFont="1" applyAlignment="1">
      <alignment horizontal="centerContinuous"/>
    </xf>
    <xf numFmtId="174" fontId="26" fillId="0" borderId="0" xfId="55" applyNumberFormat="1" applyFont="1" applyAlignment="1">
      <alignment horizontal="centerContinuous"/>
    </xf>
    <xf numFmtId="49" fontId="21" fillId="0" borderId="0" xfId="48" applyNumberFormat="1" applyFont="1" applyAlignment="1">
      <alignment horizontal="centerContinuous"/>
    </xf>
    <xf numFmtId="172" fontId="26" fillId="0" borderId="0" xfId="48" applyNumberFormat="1" applyFont="1" applyAlignment="1">
      <alignment horizontal="center"/>
    </xf>
    <xf numFmtId="174" fontId="26" fillId="0" borderId="0" xfId="55" applyNumberFormat="1" applyFont="1" applyAlignment="1">
      <alignment horizontal="center"/>
    </xf>
    <xf numFmtId="171" fontId="23" fillId="0" borderId="0" xfId="48" applyNumberFormat="1" applyFont="1" applyAlignment="1">
      <alignment/>
    </xf>
    <xf numFmtId="49" fontId="24" fillId="0" borderId="0" xfId="48" applyNumberFormat="1" applyFont="1" applyAlignment="1">
      <alignment horizontal="center"/>
    </xf>
    <xf numFmtId="172" fontId="22" fillId="0" borderId="0" xfId="48" applyNumberFormat="1" applyFont="1" applyAlignment="1">
      <alignment/>
    </xf>
    <xf numFmtId="172" fontId="27" fillId="0" borderId="0" xfId="48" applyNumberFormat="1" applyFont="1" applyAlignment="1">
      <alignment/>
    </xf>
    <xf numFmtId="174" fontId="22" fillId="0" borderId="0" xfId="55" applyNumberFormat="1" applyFont="1" applyAlignment="1">
      <alignment/>
    </xf>
    <xf numFmtId="171" fontId="25" fillId="0" borderId="0" xfId="48" applyNumberFormat="1" applyFont="1" applyAlignment="1">
      <alignment/>
    </xf>
    <xf numFmtId="171" fontId="21" fillId="0" borderId="0" xfId="48" applyNumberFormat="1" applyFont="1" applyAlignment="1">
      <alignment/>
    </xf>
    <xf numFmtId="49" fontId="28" fillId="0" borderId="0" xfId="48" applyNumberFormat="1" applyFont="1" applyAlignment="1">
      <alignment horizontal="center"/>
    </xf>
    <xf numFmtId="171" fontId="25" fillId="7" borderId="0" xfId="48" applyNumberFormat="1" applyFont="1" applyFill="1" applyAlignment="1">
      <alignment/>
    </xf>
    <xf numFmtId="171" fontId="21" fillId="7" borderId="0" xfId="48" applyNumberFormat="1" applyFont="1" applyFill="1" applyAlignment="1">
      <alignment/>
    </xf>
    <xf numFmtId="49" fontId="29" fillId="7" borderId="0" xfId="48" applyNumberFormat="1" applyFont="1" applyFill="1" applyAlignment="1">
      <alignment horizontal="center"/>
    </xf>
    <xf numFmtId="171" fontId="22" fillId="7" borderId="0" xfId="48" applyNumberFormat="1" applyFont="1" applyFill="1" applyAlignment="1">
      <alignment/>
    </xf>
    <xf numFmtId="174" fontId="22" fillId="7" borderId="0" xfId="55" applyNumberFormat="1" applyFont="1" applyFill="1" applyAlignment="1">
      <alignment/>
    </xf>
    <xf numFmtId="171" fontId="23" fillId="0" borderId="0" xfId="48" applyNumberFormat="1" applyFont="1" applyAlignment="1">
      <alignment horizontal="left"/>
    </xf>
    <xf numFmtId="172" fontId="22" fillId="0" borderId="16" xfId="48" applyNumberFormat="1" applyFont="1" applyBorder="1" applyAlignment="1">
      <alignment/>
    </xf>
    <xf numFmtId="171" fontId="23" fillId="0" borderId="0" xfId="48" applyNumberFormat="1" applyFont="1" applyAlignment="1">
      <alignment horizontal="left" wrapText="1"/>
    </xf>
    <xf numFmtId="172" fontId="22" fillId="0" borderId="0" xfId="48" applyNumberFormat="1" applyFont="1" applyBorder="1" applyAlignment="1">
      <alignment/>
    </xf>
    <xf numFmtId="171" fontId="25" fillId="7" borderId="0" xfId="48" applyNumberFormat="1" applyFont="1" applyFill="1" applyAlignment="1">
      <alignment horizontal="left"/>
    </xf>
    <xf numFmtId="172" fontId="21" fillId="7" borderId="17" xfId="48" applyNumberFormat="1" applyFont="1" applyFill="1" applyBorder="1" applyAlignment="1">
      <alignment/>
    </xf>
    <xf numFmtId="172" fontId="21" fillId="7" borderId="0" xfId="48" applyNumberFormat="1" applyFont="1" applyFill="1" applyAlignment="1">
      <alignment/>
    </xf>
    <xf numFmtId="174" fontId="21" fillId="7" borderId="0" xfId="55" applyNumberFormat="1" applyFont="1" applyFill="1" applyAlignment="1">
      <alignment/>
    </xf>
    <xf numFmtId="172" fontId="21" fillId="7" borderId="0" xfId="48" applyNumberFormat="1" applyFont="1" applyFill="1" applyBorder="1" applyAlignment="1">
      <alignment/>
    </xf>
    <xf numFmtId="49" fontId="28" fillId="7" borderId="0" xfId="48" applyNumberFormat="1" applyFont="1" applyFill="1" applyAlignment="1">
      <alignment horizontal="center"/>
    </xf>
    <xf numFmtId="172" fontId="22" fillId="7" borderId="0" xfId="48" applyNumberFormat="1" applyFont="1" applyFill="1" applyAlignment="1">
      <alignment/>
    </xf>
    <xf numFmtId="172" fontId="22" fillId="7" borderId="18" xfId="48" applyNumberFormat="1" applyFont="1" applyFill="1" applyBorder="1" applyAlignment="1">
      <alignment/>
    </xf>
    <xf numFmtId="49" fontId="28" fillId="7" borderId="0" xfId="48" applyNumberFormat="1" applyFont="1" applyFill="1" applyBorder="1" applyAlignment="1">
      <alignment horizontal="center"/>
    </xf>
    <xf numFmtId="171" fontId="22" fillId="0" borderId="0" xfId="48" applyNumberFormat="1" applyFont="1" applyAlignment="1">
      <alignment horizontal="left"/>
    </xf>
    <xf numFmtId="171" fontId="25" fillId="7" borderId="0" xfId="48" applyNumberFormat="1" applyFont="1" applyFill="1" applyAlignment="1">
      <alignment horizontal="left" wrapText="1"/>
    </xf>
    <xf numFmtId="171" fontId="21" fillId="7" borderId="0" xfId="48" applyNumberFormat="1" applyFont="1" applyFill="1" applyAlignment="1">
      <alignment horizontal="left"/>
    </xf>
    <xf numFmtId="49" fontId="26" fillId="7" borderId="0" xfId="48" applyNumberFormat="1" applyFont="1" applyFill="1" applyAlignment="1">
      <alignment horizontal="center"/>
    </xf>
    <xf numFmtId="171" fontId="23" fillId="7" borderId="0" xfId="48" applyNumberFormat="1" applyFont="1" applyFill="1" applyAlignment="1">
      <alignment horizontal="left"/>
    </xf>
    <xf numFmtId="171" fontId="22" fillId="7" borderId="0" xfId="48" applyNumberFormat="1" applyFont="1" applyFill="1" applyAlignment="1">
      <alignment horizontal="left"/>
    </xf>
    <xf numFmtId="49" fontId="24" fillId="7" borderId="0" xfId="48" applyNumberFormat="1" applyFont="1" applyFill="1" applyAlignment="1">
      <alignment horizontal="center"/>
    </xf>
    <xf numFmtId="172" fontId="22" fillId="7" borderId="0" xfId="48" applyNumberFormat="1" applyFont="1" applyFill="1" applyBorder="1" applyAlignment="1">
      <alignment/>
    </xf>
    <xf numFmtId="172" fontId="21" fillId="7" borderId="19" xfId="48" applyNumberFormat="1" applyFont="1" applyFill="1" applyBorder="1" applyAlignment="1">
      <alignment/>
    </xf>
    <xf numFmtId="171" fontId="24" fillId="0" borderId="0" xfId="48" applyNumberFormat="1" applyFont="1" applyAlignment="1">
      <alignment/>
    </xf>
    <xf numFmtId="172" fontId="24" fillId="0" borderId="0" xfId="48" applyNumberFormat="1" applyFont="1" applyAlignment="1">
      <alignment/>
    </xf>
    <xf numFmtId="0" fontId="25" fillId="0" borderId="10" xfId="0" applyFont="1" applyBorder="1" applyAlignment="1">
      <alignment horizontal="centerContinuous"/>
    </xf>
    <xf numFmtId="0" fontId="25" fillId="0" borderId="11" xfId="0" applyFont="1" applyBorder="1" applyAlignment="1">
      <alignment horizontal="centerContinuous"/>
    </xf>
    <xf numFmtId="0" fontId="25" fillId="0" borderId="12" xfId="0" applyFont="1" applyBorder="1" applyAlignment="1">
      <alignment horizontal="centerContinuous"/>
    </xf>
    <xf numFmtId="0" fontId="22" fillId="0" borderId="0" xfId="53" applyFont="1">
      <alignment/>
      <protection/>
    </xf>
    <xf numFmtId="49" fontId="24" fillId="0" borderId="0" xfId="48" applyNumberFormat="1" applyFont="1" applyAlignment="1">
      <alignment wrapText="1"/>
    </xf>
    <xf numFmtId="9" fontId="22" fillId="0" borderId="0" xfId="55" applyFont="1" applyAlignment="1">
      <alignment/>
    </xf>
    <xf numFmtId="171" fontId="23" fillId="0" borderId="20" xfId="48" applyNumberFormat="1" applyFont="1" applyBorder="1" applyAlignment="1">
      <alignment horizontal="centerContinuous" wrapText="1"/>
    </xf>
    <xf numFmtId="171" fontId="23" fillId="0" borderId="18" xfId="48" applyNumberFormat="1" applyFont="1" applyBorder="1" applyAlignment="1">
      <alignment horizontal="centerContinuous" wrapText="1"/>
    </xf>
    <xf numFmtId="171" fontId="23" fillId="0" borderId="21" xfId="48" applyNumberFormat="1" applyFont="1" applyBorder="1" applyAlignment="1">
      <alignment horizontal="centerContinuous" wrapText="1"/>
    </xf>
    <xf numFmtId="0" fontId="21" fillId="0" borderId="0" xfId="53" applyFont="1" applyAlignment="1">
      <alignment horizontal="centerContinuous"/>
      <protection/>
    </xf>
    <xf numFmtId="171" fontId="23" fillId="0" borderId="22" xfId="48" applyNumberFormat="1" applyFont="1" applyBorder="1" applyAlignment="1">
      <alignment horizontal="center" wrapText="1"/>
    </xf>
    <xf numFmtId="171" fontId="24" fillId="0" borderId="22" xfId="48" applyNumberFormat="1" applyFont="1" applyBorder="1" applyAlignment="1">
      <alignment horizontal="center" wrapText="1"/>
    </xf>
    <xf numFmtId="171" fontId="23" fillId="0" borderId="22" xfId="48" applyNumberFormat="1" applyFont="1" applyBorder="1" applyAlignment="1">
      <alignment horizontal="center"/>
    </xf>
    <xf numFmtId="171" fontId="23" fillId="0" borderId="22" xfId="48" applyNumberFormat="1" applyFont="1" applyBorder="1" applyAlignment="1">
      <alignment/>
    </xf>
    <xf numFmtId="171" fontId="22" fillId="0" borderId="22" xfId="48" applyNumberFormat="1" applyFont="1" applyBorder="1" applyAlignment="1">
      <alignment/>
    </xf>
    <xf numFmtId="174" fontId="22" fillId="0" borderId="22" xfId="55" applyNumberFormat="1" applyFont="1" applyBorder="1" applyAlignment="1">
      <alignment/>
    </xf>
    <xf numFmtId="0" fontId="21" fillId="0" borderId="0" xfId="53" applyFont="1" applyAlignment="1">
      <alignment horizontal="center"/>
      <protection/>
    </xf>
    <xf numFmtId="3" fontId="23" fillId="0" borderId="15" xfId="48" applyNumberFormat="1" applyFont="1" applyBorder="1" applyAlignment="1">
      <alignment horizontal="center"/>
    </xf>
    <xf numFmtId="49" fontId="22" fillId="0" borderId="0" xfId="48" applyNumberFormat="1" applyFont="1" applyAlignment="1">
      <alignment wrapText="1"/>
    </xf>
    <xf numFmtId="0" fontId="21" fillId="0" borderId="0" xfId="48" applyNumberFormat="1" applyFont="1" applyAlignment="1">
      <alignment horizontal="center"/>
    </xf>
    <xf numFmtId="172" fontId="24" fillId="0" borderId="0" xfId="48" applyNumberFormat="1" applyFont="1" applyAlignment="1">
      <alignment horizontal="center"/>
    </xf>
    <xf numFmtId="9" fontId="24" fillId="0" borderId="0" xfId="55" applyFont="1" applyAlignment="1">
      <alignment horizontal="center"/>
    </xf>
    <xf numFmtId="0" fontId="21" fillId="7" borderId="0" xfId="53" applyFont="1" applyFill="1">
      <alignment/>
      <protection/>
    </xf>
    <xf numFmtId="49" fontId="26" fillId="7" borderId="0" xfId="48" applyNumberFormat="1" applyFont="1" applyFill="1" applyAlignment="1">
      <alignment wrapText="1"/>
    </xf>
    <xf numFmtId="9" fontId="22" fillId="7" borderId="0" xfId="55" applyFont="1" applyFill="1" applyAlignment="1">
      <alignment/>
    </xf>
    <xf numFmtId="0" fontId="21" fillId="0" borderId="0" xfId="53" applyFont="1">
      <alignment/>
      <protection/>
    </xf>
    <xf numFmtId="172" fontId="21" fillId="0" borderId="0" xfId="48" applyNumberFormat="1" applyFont="1" applyAlignment="1">
      <alignment/>
    </xf>
    <xf numFmtId="49" fontId="26" fillId="0" borderId="0" xfId="48" applyNumberFormat="1" applyFont="1" applyAlignment="1">
      <alignment wrapText="1"/>
    </xf>
    <xf numFmtId="49" fontId="24" fillId="0" borderId="0" xfId="48" applyNumberFormat="1" applyFont="1" applyAlignment="1">
      <alignment horizontal="center" wrapText="1"/>
    </xf>
    <xf numFmtId="172" fontId="22" fillId="0" borderId="0" xfId="53" applyNumberFormat="1" applyFont="1">
      <alignment/>
      <protection/>
    </xf>
    <xf numFmtId="0" fontId="22" fillId="0" borderId="0" xfId="53" applyFont="1" applyAlignment="1">
      <alignment wrapText="1"/>
      <protection/>
    </xf>
    <xf numFmtId="172" fontId="22" fillId="0" borderId="0" xfId="48" applyNumberFormat="1" applyFont="1" applyAlignment="1">
      <alignment wrapText="1"/>
    </xf>
    <xf numFmtId="9" fontId="22" fillId="0" borderId="16" xfId="55" applyFont="1" applyBorder="1" applyAlignment="1">
      <alignment/>
    </xf>
    <xf numFmtId="0" fontId="21" fillId="7" borderId="0" xfId="53" applyFont="1" applyFill="1" applyAlignment="1">
      <alignment wrapText="1"/>
      <protection/>
    </xf>
    <xf numFmtId="172" fontId="21" fillId="7" borderId="0" xfId="48" applyNumberFormat="1" applyFont="1" applyFill="1" applyAlignment="1">
      <alignment wrapText="1"/>
    </xf>
    <xf numFmtId="49" fontId="26" fillId="7" borderId="0" xfId="48" applyNumberFormat="1" applyFont="1" applyFill="1" applyAlignment="1">
      <alignment horizontal="center" wrapText="1"/>
    </xf>
    <xf numFmtId="49" fontId="26" fillId="0" borderId="0" xfId="48" applyNumberFormat="1" applyFont="1" applyAlignment="1">
      <alignment horizontal="center" wrapText="1"/>
    </xf>
    <xf numFmtId="0" fontId="23" fillId="0" borderId="0" xfId="53" applyFont="1" applyAlignment="1">
      <alignment wrapText="1"/>
      <protection/>
    </xf>
    <xf numFmtId="172" fontId="22" fillId="7" borderId="23" xfId="48" applyNumberFormat="1" applyFont="1" applyFill="1" applyBorder="1" applyAlignment="1">
      <alignment/>
    </xf>
    <xf numFmtId="9" fontId="22" fillId="7" borderId="23" xfId="55" applyFont="1" applyFill="1" applyBorder="1" applyAlignment="1">
      <alignment/>
    </xf>
    <xf numFmtId="9" fontId="21" fillId="7" borderId="19" xfId="55" applyFont="1" applyFill="1" applyBorder="1" applyAlignment="1">
      <alignment/>
    </xf>
    <xf numFmtId="0" fontId="22" fillId="0" borderId="0" xfId="55" applyNumberFormat="1" applyFont="1" applyAlignment="1">
      <alignment/>
    </xf>
    <xf numFmtId="49" fontId="24" fillId="7" borderId="0" xfId="48" applyNumberFormat="1" applyFont="1" applyFill="1" applyAlignment="1">
      <alignment horizontal="center" wrapText="1"/>
    </xf>
    <xf numFmtId="0" fontId="21" fillId="0" borderId="0" xfId="53" applyFont="1" applyFill="1">
      <alignment/>
      <protection/>
    </xf>
    <xf numFmtId="172" fontId="22" fillId="0" borderId="0" xfId="48" applyNumberFormat="1" applyFont="1" applyFill="1" applyAlignment="1">
      <alignment/>
    </xf>
    <xf numFmtId="49" fontId="24" fillId="0" borderId="0" xfId="48" applyNumberFormat="1" applyFont="1" applyFill="1" applyAlignment="1">
      <alignment horizontal="center" wrapText="1"/>
    </xf>
    <xf numFmtId="9" fontId="22" fillId="0" borderId="0" xfId="55" applyFont="1" applyFill="1" applyAlignment="1">
      <alignment/>
    </xf>
    <xf numFmtId="0" fontId="22" fillId="0" borderId="0" xfId="55" applyNumberFormat="1" applyFont="1" applyFill="1" applyAlignment="1">
      <alignment/>
    </xf>
    <xf numFmtId="172" fontId="21" fillId="7" borderId="16" xfId="48" applyNumberFormat="1" applyFont="1" applyFill="1" applyBorder="1" applyAlignment="1">
      <alignment/>
    </xf>
    <xf numFmtId="172" fontId="22" fillId="7" borderId="16" xfId="48" applyNumberFormat="1" applyFont="1" applyFill="1" applyBorder="1" applyAlignment="1">
      <alignment/>
    </xf>
    <xf numFmtId="0" fontId="22" fillId="7" borderId="16" xfId="55" applyNumberFormat="1" applyFont="1" applyFill="1" applyBorder="1" applyAlignment="1">
      <alignment/>
    </xf>
    <xf numFmtId="49" fontId="26" fillId="7" borderId="0" xfId="48" applyNumberFormat="1" applyFont="1" applyFill="1" applyBorder="1" applyAlignment="1">
      <alignment horizontal="center" wrapText="1"/>
    </xf>
    <xf numFmtId="9" fontId="21" fillId="7" borderId="0" xfId="55" applyFont="1" applyFill="1" applyAlignment="1">
      <alignment/>
    </xf>
    <xf numFmtId="173" fontId="21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9" fontId="22" fillId="7" borderId="16" xfId="55" applyFont="1" applyFill="1" applyBorder="1" applyAlignment="1">
      <alignment/>
    </xf>
    <xf numFmtId="43" fontId="22" fillId="0" borderId="0" xfId="53" applyNumberFormat="1" applyFont="1">
      <alignment/>
      <protection/>
    </xf>
    <xf numFmtId="9" fontId="24" fillId="0" borderId="0" xfId="55" applyFont="1" applyAlignment="1">
      <alignment/>
    </xf>
    <xf numFmtId="171" fontId="23" fillId="0" borderId="0" xfId="48" applyNumberFormat="1" applyFont="1" applyBorder="1" applyAlignment="1">
      <alignment horizontal="center"/>
    </xf>
    <xf numFmtId="171" fontId="24" fillId="0" borderId="0" xfId="48" applyNumberFormat="1" applyFont="1" applyBorder="1" applyAlignment="1">
      <alignment horizontal="center"/>
    </xf>
    <xf numFmtId="3" fontId="23" fillId="0" borderId="0" xfId="48" applyNumberFormat="1" applyFont="1" applyBorder="1" applyAlignment="1">
      <alignment horizontal="center"/>
    </xf>
    <xf numFmtId="175" fontId="23" fillId="0" borderId="0" xfId="48" applyNumberFormat="1" applyFont="1" applyBorder="1" applyAlignment="1">
      <alignment horizontal="center"/>
    </xf>
    <xf numFmtId="171" fontId="23" fillId="0" borderId="0" xfId="48" applyNumberFormat="1" applyFont="1" applyBorder="1" applyAlignment="1">
      <alignment/>
    </xf>
    <xf numFmtId="171" fontId="22" fillId="0" borderId="0" xfId="48" applyNumberFormat="1" applyFont="1" applyBorder="1" applyAlignment="1">
      <alignment/>
    </xf>
    <xf numFmtId="174" fontId="22" fillId="0" borderId="0" xfId="55" applyNumberFormat="1" applyFont="1" applyBorder="1" applyAlignment="1">
      <alignment/>
    </xf>
    <xf numFmtId="172" fontId="25" fillId="7" borderId="0" xfId="48" applyNumberFormat="1" applyFont="1" applyFill="1" applyAlignment="1">
      <alignment/>
    </xf>
    <xf numFmtId="171" fontId="25" fillId="0" borderId="0" xfId="48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Libro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i&#243;n\D\balances\2009\bce%20dic%2031-%202008-2009compara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E RESUMIDO2008"/>
      <sheetName val="bce09 en miles"/>
      <sheetName val="bce miles2009resumido"/>
      <sheetName val="BCE JUNIO 2010"/>
      <sheetName val="bce 2009  bco"/>
      <sheetName val="P Y G JUNIO 2010"/>
      <sheetName val="P Y G RESUMIDO 2009BCO"/>
      <sheetName val="bce 2009"/>
      <sheetName val="bceresumido miles 09"/>
      <sheetName val="Hoja3"/>
      <sheetName val="bce resumido2009"/>
      <sheetName val="bce publicacion2008-09"/>
      <sheetName val="COMPARATIVO BCE EN PESOS"/>
      <sheetName val="p y g PUBLICA2008-09"/>
      <sheetName val="bce 2008-2009"/>
      <sheetName val="BCE 2008-2009REexpr"/>
      <sheetName val="p y g miles 2009"/>
      <sheetName val="P Y G DIC2008-2009LARGO"/>
    </sheetNames>
    <sheetDataSet>
      <sheetData sheetId="6">
        <row r="31">
          <cell r="B31">
            <v>1465512053.9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5">
      <selection activeCell="I28" sqref="I28"/>
    </sheetView>
  </sheetViews>
  <sheetFormatPr defaultColWidth="11.421875" defaultRowHeight="15"/>
  <cols>
    <col min="1" max="1" width="34.00390625" style="26" customWidth="1"/>
    <col min="2" max="2" width="16.57421875" style="4" hidden="1" customWidth="1"/>
    <col min="3" max="3" width="4.28125" style="27" customWidth="1"/>
    <col min="4" max="4" width="13.57421875" style="4" customWidth="1"/>
    <col min="5" max="5" width="0" style="4" hidden="1" customWidth="1"/>
    <col min="6" max="6" width="12.8515625" style="4" customWidth="1"/>
    <col min="7" max="7" width="12.28125" style="4" customWidth="1"/>
    <col min="8" max="8" width="8.8515625" style="30" customWidth="1"/>
    <col min="9" max="16384" width="11.42187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3"/>
    </row>
    <row r="2" spans="1:8" ht="30" customHeight="1">
      <c r="A2" s="5" t="s">
        <v>1</v>
      </c>
      <c r="B2" s="6"/>
      <c r="C2" s="6"/>
      <c r="D2" s="6"/>
      <c r="E2" s="6"/>
      <c r="F2" s="6"/>
      <c r="G2" s="6"/>
      <c r="H2" s="7"/>
    </row>
    <row r="3" spans="1:8" ht="12.75" customHeight="1">
      <c r="A3" s="8" t="s">
        <v>2</v>
      </c>
      <c r="B3" s="9"/>
      <c r="C3" s="10" t="s">
        <v>3</v>
      </c>
      <c r="D3" s="11" t="s">
        <v>4</v>
      </c>
      <c r="E3" s="12"/>
      <c r="F3" s="12"/>
      <c r="G3" s="13"/>
      <c r="H3" s="14"/>
    </row>
    <row r="4" spans="1:8" ht="15">
      <c r="A4" s="11" t="s">
        <v>5</v>
      </c>
      <c r="B4" s="10"/>
      <c r="C4" s="15">
        <v>1</v>
      </c>
      <c r="D4" s="16">
        <v>40508</v>
      </c>
      <c r="E4" s="12"/>
      <c r="F4" s="12"/>
      <c r="G4" s="13"/>
      <c r="H4" s="14"/>
    </row>
    <row r="5" spans="1:8" ht="15" customHeight="1">
      <c r="A5" s="17" t="s">
        <v>109</v>
      </c>
      <c r="B5" s="17"/>
      <c r="C5" s="17"/>
      <c r="D5" s="17"/>
      <c r="E5" s="17"/>
      <c r="F5" s="17"/>
      <c r="G5" s="17"/>
      <c r="H5" s="17"/>
    </row>
    <row r="6" spans="1:8" ht="15">
      <c r="A6" s="18" t="s">
        <v>6</v>
      </c>
      <c r="B6" s="18"/>
      <c r="C6" s="18"/>
      <c r="D6" s="18"/>
      <c r="E6" s="18"/>
      <c r="F6" s="18"/>
      <c r="G6" s="18"/>
      <c r="H6" s="18"/>
    </row>
    <row r="7" spans="1:8" ht="15">
      <c r="A7" s="19"/>
      <c r="B7" s="18"/>
      <c r="C7" s="20"/>
      <c r="D7" s="18"/>
      <c r="E7" s="18"/>
      <c r="F7" s="18"/>
      <c r="G7" s="21" t="s">
        <v>7</v>
      </c>
      <c r="H7" s="22"/>
    </row>
    <row r="8" spans="1:8" ht="15">
      <c r="A8" s="19"/>
      <c r="B8" s="18"/>
      <c r="C8" s="20" t="s">
        <v>8</v>
      </c>
      <c r="D8" s="23" t="s">
        <v>108</v>
      </c>
      <c r="E8" s="23"/>
      <c r="F8" s="23" t="s">
        <v>107</v>
      </c>
      <c r="G8" s="24" t="s">
        <v>9</v>
      </c>
      <c r="H8" s="25" t="s">
        <v>10</v>
      </c>
    </row>
    <row r="9" spans="4:6" ht="15" hidden="1">
      <c r="D9" s="28"/>
      <c r="E9" s="28">
        <v>2008</v>
      </c>
      <c r="F9" s="29">
        <v>1000</v>
      </c>
    </row>
    <row r="10" spans="1:5" ht="15">
      <c r="A10" s="31" t="s">
        <v>11</v>
      </c>
      <c r="B10" s="32"/>
      <c r="C10" s="33" t="s">
        <v>12</v>
      </c>
      <c r="D10" s="32"/>
      <c r="E10" s="4" t="s">
        <v>13</v>
      </c>
    </row>
    <row r="11" spans="1:8" ht="15">
      <c r="A11" s="34" t="s">
        <v>14</v>
      </c>
      <c r="B11" s="35"/>
      <c r="C11" s="36"/>
      <c r="D11" s="35"/>
      <c r="E11" s="37"/>
      <c r="F11" s="37"/>
      <c r="G11" s="37"/>
      <c r="H11" s="38"/>
    </row>
    <row r="12" spans="1:8" ht="15">
      <c r="A12" s="39" t="s">
        <v>15</v>
      </c>
      <c r="B12" s="4">
        <v>1461530308</v>
      </c>
      <c r="C12" s="33" t="s">
        <v>16</v>
      </c>
      <c r="D12" s="28">
        <v>1148187</v>
      </c>
      <c r="E12" s="28">
        <v>1168611400</v>
      </c>
      <c r="F12" s="28">
        <v>886917</v>
      </c>
      <c r="G12" s="28">
        <f>+D12-F12</f>
        <v>261270</v>
      </c>
      <c r="H12" s="30">
        <f>+G12/F12</f>
        <v>0.294582243885279</v>
      </c>
    </row>
    <row r="13" spans="1:8" ht="15">
      <c r="A13" s="39" t="s">
        <v>17</v>
      </c>
      <c r="B13" s="4">
        <v>-52817080</v>
      </c>
      <c r="C13" s="33" t="s">
        <v>18</v>
      </c>
      <c r="D13" s="28">
        <v>-85095</v>
      </c>
      <c r="E13" s="40">
        <v>-59385500</v>
      </c>
      <c r="F13" s="28">
        <v>-30554</v>
      </c>
      <c r="G13" s="28">
        <f>-D13+F13</f>
        <v>54541</v>
      </c>
      <c r="H13" s="30">
        <f>-G13/F13</f>
        <v>1.7850690580611377</v>
      </c>
    </row>
    <row r="14" spans="1:8" ht="29.25" customHeight="1">
      <c r="A14" s="41" t="s">
        <v>19</v>
      </c>
      <c r="B14" s="4">
        <f>+B12+B13</f>
        <v>1408713228</v>
      </c>
      <c r="C14" s="33"/>
      <c r="D14" s="28">
        <f>+D12+D13</f>
        <v>1063092</v>
      </c>
      <c r="E14" s="28">
        <f>+E12+E13</f>
        <v>1109225900</v>
      </c>
      <c r="F14" s="28">
        <f>+F12+F13</f>
        <v>856363</v>
      </c>
      <c r="G14" s="28">
        <f aca="true" t="shared" si="0" ref="G14:G38">+D14-F14</f>
        <v>206729</v>
      </c>
      <c r="H14" s="30">
        <f aca="true" t="shared" si="1" ref="H14:H38">+G14/F14</f>
        <v>0.2414034702573558</v>
      </c>
    </row>
    <row r="15" spans="1:8" ht="15">
      <c r="A15" s="39" t="s">
        <v>20</v>
      </c>
      <c r="B15" s="4">
        <v>3069346709.18</v>
      </c>
      <c r="C15" s="33" t="s">
        <v>21</v>
      </c>
      <c r="D15" s="28">
        <v>680120</v>
      </c>
      <c r="E15" s="42">
        <v>3190603925</v>
      </c>
      <c r="F15" s="28">
        <v>668079</v>
      </c>
      <c r="G15" s="28">
        <f t="shared" si="0"/>
        <v>12041</v>
      </c>
      <c r="H15" s="30">
        <f t="shared" si="1"/>
        <v>0.01802331760166088</v>
      </c>
    </row>
    <row r="16" spans="1:8" ht="15">
      <c r="A16" s="43" t="s">
        <v>22</v>
      </c>
      <c r="B16" s="35" t="e">
        <f>+B15+#REF!+B14</f>
        <v>#REF!</v>
      </c>
      <c r="C16" s="36"/>
      <c r="D16" s="44">
        <f>SUM(D15+D14)</f>
        <v>1743212</v>
      </c>
      <c r="E16" s="44" t="e">
        <f>+E15+#REF!+E14</f>
        <v>#REF!</v>
      </c>
      <c r="F16" s="44">
        <f>SUM(F15+F14)</f>
        <v>1524442</v>
      </c>
      <c r="G16" s="128">
        <f t="shared" si="0"/>
        <v>218770</v>
      </c>
      <c r="H16" s="46">
        <f t="shared" si="1"/>
        <v>0.1435082476079772</v>
      </c>
    </row>
    <row r="17" spans="1:8" ht="15" hidden="1">
      <c r="A17" s="43"/>
      <c r="B17" s="35"/>
      <c r="C17" s="36"/>
      <c r="D17" s="47"/>
      <c r="E17" s="47"/>
      <c r="F17" s="47"/>
      <c r="G17" s="45"/>
      <c r="H17" s="46"/>
    </row>
    <row r="18" spans="1:8" ht="15">
      <c r="A18" s="43" t="s">
        <v>23</v>
      </c>
      <c r="B18" s="37"/>
      <c r="C18" s="48" t="s">
        <v>24</v>
      </c>
      <c r="D18" s="49"/>
      <c r="E18" s="49"/>
      <c r="F18" s="49"/>
      <c r="G18" s="49"/>
      <c r="H18" s="38"/>
    </row>
    <row r="19" spans="1:8" ht="15">
      <c r="A19" s="39" t="s">
        <v>25</v>
      </c>
      <c r="B19" s="4">
        <v>549837576</v>
      </c>
      <c r="C19" s="33" t="s">
        <v>26</v>
      </c>
      <c r="D19" s="28">
        <v>145259</v>
      </c>
      <c r="E19" s="28">
        <v>508820833.54</v>
      </c>
      <c r="F19" s="28">
        <v>121668</v>
      </c>
      <c r="G19" s="28">
        <f t="shared" si="0"/>
        <v>23591</v>
      </c>
      <c r="H19" s="30">
        <f t="shared" si="1"/>
        <v>0.19389650524377816</v>
      </c>
    </row>
    <row r="20" spans="1:8" ht="15">
      <c r="A20" s="39" t="s">
        <v>27</v>
      </c>
      <c r="B20" s="4">
        <v>105777734</v>
      </c>
      <c r="C20" s="33" t="s">
        <v>28</v>
      </c>
      <c r="D20" s="28">
        <v>26887</v>
      </c>
      <c r="E20" s="28">
        <v>102913880</v>
      </c>
      <c r="F20" s="28">
        <v>23860</v>
      </c>
      <c r="G20" s="28">
        <f t="shared" si="0"/>
        <v>3027</v>
      </c>
      <c r="H20" s="30">
        <f t="shared" si="1"/>
        <v>0.1268650461022632</v>
      </c>
    </row>
    <row r="21" spans="1:8" ht="15">
      <c r="A21" s="39" t="s">
        <v>29</v>
      </c>
      <c r="B21" s="4">
        <v>19811820</v>
      </c>
      <c r="C21" s="33" t="s">
        <v>30</v>
      </c>
      <c r="D21" s="28">
        <v>4977</v>
      </c>
      <c r="E21" s="28">
        <v>17968466</v>
      </c>
      <c r="F21" s="28">
        <v>4472</v>
      </c>
      <c r="G21" s="28">
        <f t="shared" si="0"/>
        <v>505</v>
      </c>
      <c r="H21" s="30">
        <f t="shared" si="1"/>
        <v>0.11292486583184258</v>
      </c>
    </row>
    <row r="22" spans="1:8" ht="15">
      <c r="A22" s="39" t="s">
        <v>31</v>
      </c>
      <c r="B22" s="4">
        <v>222856090.45</v>
      </c>
      <c r="C22" s="33" t="s">
        <v>32</v>
      </c>
      <c r="D22" s="28">
        <v>105907</v>
      </c>
      <c r="E22" s="28">
        <v>170536228.3</v>
      </c>
      <c r="F22" s="28">
        <v>47389</v>
      </c>
      <c r="G22" s="28">
        <f t="shared" si="0"/>
        <v>58518</v>
      </c>
      <c r="H22" s="30">
        <f t="shared" si="1"/>
        <v>1.2348435290890292</v>
      </c>
    </row>
    <row r="23" spans="1:8" ht="15">
      <c r="A23" s="39" t="s">
        <v>33</v>
      </c>
      <c r="B23" s="4">
        <v>27822586.08</v>
      </c>
      <c r="C23" s="33" t="s">
        <v>32</v>
      </c>
      <c r="D23" s="28">
        <v>6762</v>
      </c>
      <c r="E23" s="28">
        <v>29697579.8</v>
      </c>
      <c r="F23" s="28">
        <v>8130</v>
      </c>
      <c r="G23" s="28">
        <f t="shared" si="0"/>
        <v>-1368</v>
      </c>
      <c r="H23" s="30">
        <f t="shared" si="1"/>
        <v>-0.16826568265682657</v>
      </c>
    </row>
    <row r="24" spans="1:8" ht="25.5" customHeight="1">
      <c r="A24" s="41" t="s">
        <v>34</v>
      </c>
      <c r="B24" s="4">
        <v>0</v>
      </c>
      <c r="C24" s="33" t="s">
        <v>32</v>
      </c>
      <c r="D24" s="28">
        <v>0</v>
      </c>
      <c r="E24" s="28">
        <v>1202795</v>
      </c>
      <c r="F24" s="28">
        <v>0</v>
      </c>
      <c r="G24" s="28">
        <f t="shared" si="0"/>
        <v>0</v>
      </c>
      <c r="H24" s="30" t="e">
        <f t="shared" si="1"/>
        <v>#DIV/0!</v>
      </c>
    </row>
    <row r="25" spans="1:8" ht="15.75" customHeight="1">
      <c r="A25" s="41" t="s">
        <v>35</v>
      </c>
      <c r="B25" s="4">
        <v>54454934.18</v>
      </c>
      <c r="C25" s="33" t="s">
        <v>36</v>
      </c>
      <c r="D25" s="28">
        <v>13602</v>
      </c>
      <c r="E25" s="28">
        <v>38392078</v>
      </c>
      <c r="F25" s="28">
        <v>13362</v>
      </c>
      <c r="G25" s="28">
        <f t="shared" si="0"/>
        <v>240</v>
      </c>
      <c r="H25" s="30">
        <f t="shared" si="1"/>
        <v>0.01796138302649304</v>
      </c>
    </row>
    <row r="26" spans="1:8" ht="15">
      <c r="A26" s="39" t="s">
        <v>37</v>
      </c>
      <c r="C26" s="33"/>
      <c r="D26" s="28"/>
      <c r="E26" s="28"/>
      <c r="F26" s="28">
        <v>0</v>
      </c>
      <c r="G26" s="28">
        <f t="shared" si="0"/>
        <v>0</v>
      </c>
      <c r="H26" s="30" t="e">
        <f t="shared" si="1"/>
        <v>#DIV/0!</v>
      </c>
    </row>
    <row r="27" spans="1:8" ht="15">
      <c r="A27" s="43" t="s">
        <v>38</v>
      </c>
      <c r="B27" s="45">
        <v>980560740.71</v>
      </c>
      <c r="C27" s="36"/>
      <c r="D27" s="44">
        <f>SUM(D19:D26)</f>
        <v>303394</v>
      </c>
      <c r="E27" s="44">
        <f>SUM(E19:E26)</f>
        <v>869531860.6399999</v>
      </c>
      <c r="F27" s="44">
        <f>SUM(F19:F26)</f>
        <v>218881</v>
      </c>
      <c r="G27" s="45">
        <f t="shared" si="0"/>
        <v>84513</v>
      </c>
      <c r="H27" s="46">
        <f t="shared" si="1"/>
        <v>0.386113915780721</v>
      </c>
    </row>
    <row r="28" spans="1:8" ht="15.75" thickBot="1">
      <c r="A28" s="43" t="s">
        <v>39</v>
      </c>
      <c r="B28" s="50">
        <v>2127457197.1499999</v>
      </c>
      <c r="C28" s="51" t="s">
        <v>40</v>
      </c>
      <c r="D28" s="49"/>
      <c r="E28" s="50">
        <v>1801218322.27</v>
      </c>
      <c r="F28" s="49"/>
      <c r="G28" s="49"/>
      <c r="H28" s="38"/>
    </row>
    <row r="29" spans="1:8" ht="15">
      <c r="A29" s="39" t="s">
        <v>25</v>
      </c>
      <c r="B29" s="52"/>
      <c r="D29" s="28">
        <f>250477+58175+48999</f>
        <v>357651</v>
      </c>
      <c r="E29" s="42"/>
      <c r="F29" s="28">
        <f>287457+24931+48616</f>
        <v>361004</v>
      </c>
      <c r="G29" s="28">
        <f aca="true" t="shared" si="2" ref="G29:G34">+D29-F29</f>
        <v>-3353</v>
      </c>
      <c r="H29" s="30">
        <f aca="true" t="shared" si="3" ref="H29:H34">+G29/F29</f>
        <v>-0.009287985728689987</v>
      </c>
    </row>
    <row r="30" spans="1:8" ht="15">
      <c r="A30" s="39" t="s">
        <v>27</v>
      </c>
      <c r="B30" s="52"/>
      <c r="D30" s="28">
        <v>71135</v>
      </c>
      <c r="E30" s="42"/>
      <c r="F30" s="28">
        <f>58019+4946+9966</f>
        <v>72931</v>
      </c>
      <c r="G30" s="28">
        <f t="shared" si="2"/>
        <v>-1796</v>
      </c>
      <c r="H30" s="30">
        <f t="shared" si="3"/>
        <v>-0.024626016371638946</v>
      </c>
    </row>
    <row r="31" spans="1:8" ht="15">
      <c r="A31" s="39" t="s">
        <v>41</v>
      </c>
      <c r="B31" s="52"/>
      <c r="D31" s="28">
        <f>10949+1419+2076</f>
        <v>14444</v>
      </c>
      <c r="E31" s="42"/>
      <c r="F31" s="28">
        <f>11590+986+2206</f>
        <v>14782</v>
      </c>
      <c r="G31" s="28">
        <f t="shared" si="2"/>
        <v>-338</v>
      </c>
      <c r="H31" s="30">
        <f t="shared" si="3"/>
        <v>-0.02286564740901096</v>
      </c>
    </row>
    <row r="32" spans="1:8" ht="15">
      <c r="A32" s="39" t="s">
        <v>31</v>
      </c>
      <c r="B32" s="52"/>
      <c r="D32" s="28">
        <f>11255+8727+3096</f>
        <v>23078</v>
      </c>
      <c r="E32" s="42"/>
      <c r="F32" s="28">
        <f>31437+14160+4225</f>
        <v>49822</v>
      </c>
      <c r="G32" s="28">
        <f t="shared" si="2"/>
        <v>-26744</v>
      </c>
      <c r="H32" s="30">
        <f t="shared" si="3"/>
        <v>-0.5367909758741118</v>
      </c>
    </row>
    <row r="33" spans="1:8" ht="15" customHeight="1">
      <c r="A33" s="41" t="s">
        <v>42</v>
      </c>
      <c r="B33" s="52"/>
      <c r="D33" s="28">
        <f>10731+10731+14160</f>
        <v>35622</v>
      </c>
      <c r="E33" s="42"/>
      <c r="F33" s="28">
        <f>7470+0</f>
        <v>7470</v>
      </c>
      <c r="G33" s="28">
        <f t="shared" si="2"/>
        <v>28152</v>
      </c>
      <c r="H33" s="30">
        <f t="shared" si="3"/>
        <v>3.7686746987951807</v>
      </c>
    </row>
    <row r="34" spans="1:8" ht="30" customHeight="1">
      <c r="A34" s="53" t="s">
        <v>43</v>
      </c>
      <c r="B34" s="54"/>
      <c r="C34" s="55"/>
      <c r="D34" s="45">
        <f>SUM(D29:D33)</f>
        <v>501930</v>
      </c>
      <c r="E34" s="47"/>
      <c r="F34" s="45">
        <f>SUM(F29:F33)</f>
        <v>506009</v>
      </c>
      <c r="G34" s="128">
        <f t="shared" si="2"/>
        <v>-4079</v>
      </c>
      <c r="H34" s="46">
        <f t="shared" si="3"/>
        <v>-0.008061121442503988</v>
      </c>
    </row>
    <row r="35" spans="1:8" ht="15">
      <c r="A35" s="43" t="s">
        <v>44</v>
      </c>
      <c r="B35" s="54">
        <v>1370041999.3200004</v>
      </c>
      <c r="C35" s="55"/>
      <c r="D35" s="45">
        <f>+D16-D27-D34</f>
        <v>937888</v>
      </c>
      <c r="E35" s="45" t="e">
        <f>+E16-E27-E28</f>
        <v>#REF!</v>
      </c>
      <c r="F35" s="45">
        <f>+F16-F27-F34</f>
        <v>799552</v>
      </c>
      <c r="G35" s="45">
        <f t="shared" si="0"/>
        <v>138336</v>
      </c>
      <c r="H35" s="46">
        <f t="shared" si="1"/>
        <v>0.17301688945809654</v>
      </c>
    </row>
    <row r="36" spans="1:8" ht="15">
      <c r="A36" s="56" t="s">
        <v>45</v>
      </c>
      <c r="B36" s="57">
        <v>142110540.23</v>
      </c>
      <c r="C36" s="48" t="s">
        <v>46</v>
      </c>
      <c r="D36" s="49">
        <v>17055</v>
      </c>
      <c r="E36" s="49">
        <v>176260459.02</v>
      </c>
      <c r="F36" s="49">
        <v>17081</v>
      </c>
      <c r="G36" s="49">
        <f t="shared" si="0"/>
        <v>-26</v>
      </c>
      <c r="H36" s="38">
        <f t="shared" si="1"/>
        <v>-0.0015221591241730578</v>
      </c>
    </row>
    <row r="37" spans="1:8" ht="15">
      <c r="A37" s="56" t="s">
        <v>47</v>
      </c>
      <c r="B37" s="57">
        <v>46640485.65</v>
      </c>
      <c r="C37" s="58"/>
      <c r="D37" s="49">
        <v>9458</v>
      </c>
      <c r="E37" s="59">
        <v>516319.21</v>
      </c>
      <c r="F37" s="49">
        <v>2329</v>
      </c>
      <c r="G37" s="49">
        <f t="shared" si="0"/>
        <v>7129</v>
      </c>
      <c r="H37" s="38">
        <f t="shared" si="1"/>
        <v>3.06097037355088</v>
      </c>
    </row>
    <row r="38" spans="1:8" ht="15.75" thickBot="1">
      <c r="A38" s="43" t="s">
        <v>48</v>
      </c>
      <c r="B38" s="54">
        <f>+B35+B36-B37</f>
        <v>1465512053.9000003</v>
      </c>
      <c r="C38" s="55"/>
      <c r="D38" s="60">
        <f>+D35+D36-D37</f>
        <v>945485</v>
      </c>
      <c r="E38" s="60" t="e">
        <f>+E35+E36-E37</f>
        <v>#REF!</v>
      </c>
      <c r="F38" s="60">
        <f>+F35+F36-F37</f>
        <v>814304</v>
      </c>
      <c r="G38" s="45">
        <f t="shared" si="0"/>
        <v>131181</v>
      </c>
      <c r="H38" s="46">
        <f t="shared" si="1"/>
        <v>0.16109585609305616</v>
      </c>
    </row>
    <row r="39" spans="1:4" ht="15.75" thickTop="1">
      <c r="A39" s="39"/>
      <c r="B39" s="52"/>
      <c r="D39" s="52"/>
    </row>
    <row r="42" spans="1:7" ht="15">
      <c r="A42" s="61" t="s">
        <v>49</v>
      </c>
      <c r="B42" s="61"/>
      <c r="D42" s="61"/>
      <c r="E42" s="62" t="s">
        <v>50</v>
      </c>
      <c r="F42" s="61" t="s">
        <v>50</v>
      </c>
      <c r="G42" s="61"/>
    </row>
    <row r="43" spans="1:7" ht="15">
      <c r="A43" s="61" t="s">
        <v>51</v>
      </c>
      <c r="B43" s="61"/>
      <c r="D43" s="61"/>
      <c r="E43" s="62" t="s">
        <v>52</v>
      </c>
      <c r="F43" s="61" t="s">
        <v>52</v>
      </c>
      <c r="G43" s="61"/>
    </row>
    <row r="44" spans="1:7" ht="15">
      <c r="A44" s="61"/>
      <c r="B44" s="61"/>
      <c r="D44" s="61"/>
      <c r="E44" s="61"/>
      <c r="F44" s="61"/>
      <c r="G44" s="61"/>
    </row>
    <row r="45" spans="1:7" ht="15">
      <c r="A45" s="61"/>
      <c r="B45" s="61"/>
      <c r="D45" s="61"/>
      <c r="E45" s="61"/>
      <c r="F45" s="61"/>
      <c r="G45" s="61"/>
    </row>
    <row r="46" spans="1:7" ht="15">
      <c r="A46" s="61"/>
      <c r="B46" s="61"/>
      <c r="D46" s="61"/>
      <c r="E46" s="61"/>
      <c r="F46" s="61"/>
      <c r="G46" s="61"/>
    </row>
    <row r="47" spans="1:7" ht="15">
      <c r="A47" s="61"/>
      <c r="B47" s="61"/>
      <c r="D47" s="61"/>
      <c r="E47" s="61"/>
      <c r="F47" s="61"/>
      <c r="G47" s="61"/>
    </row>
    <row r="48" spans="1:7" ht="15">
      <c r="A48" s="61"/>
      <c r="B48" s="61"/>
      <c r="D48" s="61"/>
      <c r="E48" s="61"/>
      <c r="F48" s="61"/>
      <c r="G48" s="61"/>
    </row>
    <row r="49" spans="1:7" ht="15">
      <c r="A49" s="61"/>
      <c r="B49" s="61"/>
      <c r="D49" s="61"/>
      <c r="E49" s="61"/>
      <c r="F49" s="61"/>
      <c r="G49" s="61"/>
    </row>
    <row r="50" spans="1:7" ht="15">
      <c r="A50" s="61"/>
      <c r="B50" s="61"/>
      <c r="D50" s="61"/>
      <c r="E50" s="61"/>
      <c r="F50" s="61"/>
      <c r="G50" s="61"/>
    </row>
    <row r="51" spans="1:7" ht="15">
      <c r="A51" s="61"/>
      <c r="B51" s="61"/>
      <c r="D51" s="61"/>
      <c r="E51" s="61"/>
      <c r="F51" s="61"/>
      <c r="G51" s="61"/>
    </row>
    <row r="52" spans="1:7" ht="15">
      <c r="A52" s="61"/>
      <c r="B52" s="61"/>
      <c r="D52" s="61"/>
      <c r="E52" s="61"/>
      <c r="F52" s="61"/>
      <c r="G52" s="61"/>
    </row>
    <row r="53" spans="1:7" ht="15">
      <c r="A53" s="61"/>
      <c r="B53" s="61"/>
      <c r="D53" s="61"/>
      <c r="E53" s="61"/>
      <c r="F53" s="61"/>
      <c r="G53" s="61"/>
    </row>
    <row r="54" spans="1:7" ht="15">
      <c r="A54" s="61"/>
      <c r="B54" s="61"/>
      <c r="D54" s="61"/>
      <c r="E54" s="61"/>
      <c r="F54" s="61"/>
      <c r="G54" s="6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J70" sqref="J70"/>
    </sheetView>
  </sheetViews>
  <sheetFormatPr defaultColWidth="11.421875" defaultRowHeight="15"/>
  <cols>
    <col min="1" max="1" width="32.28125" style="66" customWidth="1"/>
    <col min="2" max="2" width="16.28125" style="28" hidden="1" customWidth="1"/>
    <col min="3" max="3" width="4.57421875" style="67" customWidth="1"/>
    <col min="4" max="4" width="14.140625" style="28" customWidth="1"/>
    <col min="5" max="5" width="15.421875" style="28" hidden="1" customWidth="1"/>
    <col min="6" max="6" width="17.57421875" style="28" customWidth="1"/>
    <col min="7" max="7" width="13.140625" style="28" customWidth="1"/>
    <col min="8" max="8" width="7.00390625" style="68" customWidth="1"/>
    <col min="9" max="9" width="11.421875" style="66" customWidth="1"/>
    <col min="10" max="10" width="13.8515625" style="66" customWidth="1"/>
    <col min="11" max="16384" width="11.421875" style="66" customWidth="1"/>
  </cols>
  <sheetData>
    <row r="1" spans="1:17" ht="15">
      <c r="A1" s="63" t="s">
        <v>53</v>
      </c>
      <c r="B1" s="64"/>
      <c r="C1" s="64"/>
      <c r="D1" s="64"/>
      <c r="E1" s="64"/>
      <c r="F1" s="64"/>
      <c r="G1" s="64"/>
      <c r="H1" s="65"/>
      <c r="K1" s="28"/>
      <c r="L1" s="67"/>
      <c r="M1" s="28"/>
      <c r="N1" s="28"/>
      <c r="O1" s="28"/>
      <c r="P1" s="28"/>
      <c r="Q1" s="68"/>
    </row>
    <row r="2" spans="1:17" ht="29.25" customHeight="1" thickBot="1">
      <c r="A2" s="69" t="s">
        <v>1</v>
      </c>
      <c r="B2" s="70"/>
      <c r="C2" s="70"/>
      <c r="D2" s="70"/>
      <c r="E2" s="70"/>
      <c r="F2" s="70"/>
      <c r="G2" s="70"/>
      <c r="H2" s="71"/>
      <c r="J2" s="72"/>
      <c r="K2" s="72"/>
      <c r="L2" s="72"/>
      <c r="M2" s="72"/>
      <c r="N2" s="72"/>
      <c r="O2" s="72"/>
      <c r="P2" s="72"/>
      <c r="Q2" s="72"/>
    </row>
    <row r="3" spans="1:17" ht="15" customHeight="1">
      <c r="A3" s="73" t="s">
        <v>2</v>
      </c>
      <c r="B3" s="74"/>
      <c r="C3" s="75" t="s">
        <v>3</v>
      </c>
      <c r="D3" s="75" t="s">
        <v>4</v>
      </c>
      <c r="E3" s="76"/>
      <c r="F3" s="76"/>
      <c r="G3" s="77"/>
      <c r="H3" s="78"/>
      <c r="J3" s="79"/>
      <c r="K3" s="79"/>
      <c r="L3" s="79"/>
      <c r="M3" s="79"/>
      <c r="N3" s="79"/>
      <c r="O3" s="79"/>
      <c r="P3" s="79"/>
      <c r="Q3" s="79"/>
    </row>
    <row r="4" spans="1:17" ht="15" customHeight="1">
      <c r="A4" s="11" t="s">
        <v>5</v>
      </c>
      <c r="B4" s="10"/>
      <c r="C4" s="80">
        <v>1</v>
      </c>
      <c r="D4" s="16">
        <v>40508</v>
      </c>
      <c r="E4" s="12"/>
      <c r="F4" s="12"/>
      <c r="G4" s="13"/>
      <c r="H4" s="14"/>
      <c r="J4" s="79"/>
      <c r="K4" s="79"/>
      <c r="L4" s="79"/>
      <c r="M4" s="79"/>
      <c r="N4" s="79"/>
      <c r="O4" s="79"/>
      <c r="P4" s="79"/>
      <c r="Q4" s="79"/>
    </row>
    <row r="5" spans="1:17" ht="15" customHeight="1">
      <c r="A5" s="121"/>
      <c r="B5" s="122"/>
      <c r="C5" s="123"/>
      <c r="D5" s="124"/>
      <c r="E5" s="125"/>
      <c r="F5" s="125"/>
      <c r="G5" s="126"/>
      <c r="H5" s="127"/>
      <c r="J5" s="79"/>
      <c r="K5" s="79"/>
      <c r="L5" s="79"/>
      <c r="M5" s="79"/>
      <c r="N5" s="79"/>
      <c r="O5" s="79"/>
      <c r="P5" s="79"/>
      <c r="Q5" s="79"/>
    </row>
    <row r="6" spans="1:17" ht="17.25" customHeight="1">
      <c r="A6" s="17" t="s">
        <v>106</v>
      </c>
      <c r="B6" s="17"/>
      <c r="C6" s="17"/>
      <c r="D6" s="17"/>
      <c r="E6" s="17"/>
      <c r="F6" s="17"/>
      <c r="G6" s="17"/>
      <c r="H6" s="17"/>
      <c r="J6" s="79"/>
      <c r="K6" s="79"/>
      <c r="L6" s="79"/>
      <c r="M6" s="79"/>
      <c r="N6" s="79"/>
      <c r="O6" s="79"/>
      <c r="P6" s="79"/>
      <c r="Q6" s="79"/>
    </row>
    <row r="7" spans="1:17" ht="12" customHeight="1">
      <c r="A7" s="17"/>
      <c r="B7" s="17"/>
      <c r="C7" s="17"/>
      <c r="D7" s="17"/>
      <c r="E7" s="17"/>
      <c r="F7" s="17"/>
      <c r="G7" s="129" t="s">
        <v>105</v>
      </c>
      <c r="H7" s="129"/>
      <c r="J7" s="79"/>
      <c r="K7" s="79"/>
      <c r="L7" s="79"/>
      <c r="M7" s="79"/>
      <c r="N7" s="79"/>
      <c r="O7" s="79"/>
      <c r="P7" s="79"/>
      <c r="Q7" s="79"/>
    </row>
    <row r="8" spans="1:8" ht="15" customHeight="1">
      <c r="A8" s="21" t="s">
        <v>6</v>
      </c>
      <c r="B8" s="21"/>
      <c r="C8" s="21"/>
      <c r="D8" s="21"/>
      <c r="E8" s="21"/>
      <c r="F8" s="21"/>
      <c r="G8" s="21"/>
      <c r="H8" s="21"/>
    </row>
    <row r="9" spans="2:8" ht="14.25" customHeight="1">
      <c r="B9" s="28">
        <v>2009</v>
      </c>
      <c r="C9" s="81" t="s">
        <v>8</v>
      </c>
      <c r="D9" s="82">
        <v>2011</v>
      </c>
      <c r="E9" s="82">
        <v>2008</v>
      </c>
      <c r="F9" s="82">
        <v>2010</v>
      </c>
      <c r="G9" s="83" t="s">
        <v>9</v>
      </c>
      <c r="H9" s="84" t="s">
        <v>10</v>
      </c>
    </row>
    <row r="10" spans="1:8" ht="15">
      <c r="A10" s="85" t="s">
        <v>54</v>
      </c>
      <c r="B10" s="45"/>
      <c r="C10" s="86"/>
      <c r="D10" s="45"/>
      <c r="E10" s="49"/>
      <c r="F10" s="49"/>
      <c r="G10" s="49"/>
      <c r="H10" s="87"/>
    </row>
    <row r="11" spans="1:8" ht="15">
      <c r="A11" s="85"/>
      <c r="B11" s="45"/>
      <c r="C11" s="86"/>
      <c r="D11" s="45"/>
      <c r="E11" s="49"/>
      <c r="F11" s="49"/>
      <c r="G11" s="49"/>
      <c r="H11" s="87"/>
    </row>
    <row r="12" spans="1:4" ht="15">
      <c r="A12" s="88" t="s">
        <v>91</v>
      </c>
      <c r="B12" s="89"/>
      <c r="C12" s="90"/>
      <c r="D12" s="89"/>
    </row>
    <row r="13" spans="1:10" ht="12.75" customHeight="1">
      <c r="A13" s="66" t="s">
        <v>92</v>
      </c>
      <c r="B13" s="28">
        <v>175710</v>
      </c>
      <c r="C13" s="91" t="s">
        <v>93</v>
      </c>
      <c r="D13" s="28">
        <v>996</v>
      </c>
      <c r="E13" s="28">
        <v>45990</v>
      </c>
      <c r="F13" s="28">
        <v>724</v>
      </c>
      <c r="G13" s="28">
        <f aca="true" t="shared" si="0" ref="G13:G19">+D13-F13</f>
        <v>272</v>
      </c>
      <c r="H13" s="68">
        <f aca="true" t="shared" si="1" ref="H13:H19">+G13/F13</f>
        <v>0.3756906077348066</v>
      </c>
      <c r="J13" s="92"/>
    </row>
    <row r="14" spans="1:10" ht="15" customHeight="1">
      <c r="A14" s="93" t="s">
        <v>94</v>
      </c>
      <c r="B14" s="94">
        <v>1121465513.56</v>
      </c>
      <c r="C14" s="91" t="s">
        <v>93</v>
      </c>
      <c r="D14" s="28">
        <v>2037024</v>
      </c>
      <c r="E14" s="28">
        <v>1090518617.52</v>
      </c>
      <c r="F14" s="28">
        <v>1969676</v>
      </c>
      <c r="G14" s="28">
        <f t="shared" si="0"/>
        <v>67348</v>
      </c>
      <c r="H14" s="68">
        <f t="shared" si="1"/>
        <v>0.034192425556284385</v>
      </c>
      <c r="J14" s="92"/>
    </row>
    <row r="15" spans="1:10" ht="15">
      <c r="A15" s="66" t="s">
        <v>55</v>
      </c>
      <c r="B15" s="28">
        <v>520000</v>
      </c>
      <c r="C15" s="91"/>
      <c r="D15" s="28">
        <v>0</v>
      </c>
      <c r="E15" s="28">
        <v>190178370.01</v>
      </c>
      <c r="F15" s="28">
        <v>520</v>
      </c>
      <c r="G15" s="28">
        <f t="shared" si="0"/>
        <v>-520</v>
      </c>
      <c r="H15" s="68">
        <f t="shared" si="1"/>
        <v>-1</v>
      </c>
      <c r="J15" s="92"/>
    </row>
    <row r="16" spans="1:10" ht="15">
      <c r="A16" s="66" t="s">
        <v>56</v>
      </c>
      <c r="B16" s="28">
        <f>143439757.23-3248111</f>
        <v>140191646.23</v>
      </c>
      <c r="C16" s="91" t="s">
        <v>95</v>
      </c>
      <c r="D16" s="28">
        <v>143275</v>
      </c>
      <c r="E16" s="28">
        <v>1629024848.94</v>
      </c>
      <c r="F16" s="28">
        <v>529423</v>
      </c>
      <c r="G16" s="28">
        <f t="shared" si="0"/>
        <v>-386148</v>
      </c>
      <c r="H16" s="68">
        <f t="shared" si="1"/>
        <v>-0.7293751877043498</v>
      </c>
      <c r="J16" s="92"/>
    </row>
    <row r="17" spans="1:10" ht="29.25" customHeight="1">
      <c r="A17" s="93" t="s">
        <v>96</v>
      </c>
      <c r="B17" s="94">
        <v>11741427.57</v>
      </c>
      <c r="C17" s="91" t="s">
        <v>97</v>
      </c>
      <c r="D17" s="28">
        <v>23112</v>
      </c>
      <c r="E17" s="28">
        <v>28382088.18</v>
      </c>
      <c r="F17" s="28">
        <v>38235</v>
      </c>
      <c r="G17" s="28">
        <f t="shared" si="0"/>
        <v>-15123</v>
      </c>
      <c r="H17" s="68">
        <f t="shared" si="1"/>
        <v>-0.3955276579050608</v>
      </c>
      <c r="J17" s="92"/>
    </row>
    <row r="18" spans="1:10" ht="15">
      <c r="A18" s="66" t="s">
        <v>98</v>
      </c>
      <c r="B18" s="28">
        <v>75748501.96</v>
      </c>
      <c r="C18" s="91" t="s">
        <v>97</v>
      </c>
      <c r="D18" s="40">
        <v>46875</v>
      </c>
      <c r="E18" s="40">
        <v>45268761.93</v>
      </c>
      <c r="F18" s="40">
        <v>54931</v>
      </c>
      <c r="G18" s="40">
        <f t="shared" si="0"/>
        <v>-8056</v>
      </c>
      <c r="H18" s="95">
        <f t="shared" si="1"/>
        <v>-0.14665671478764267</v>
      </c>
      <c r="J18" s="92"/>
    </row>
    <row r="19" spans="1:10" ht="14.25" customHeight="1">
      <c r="A19" s="96" t="s">
        <v>58</v>
      </c>
      <c r="B19" s="97">
        <f>SUM(B13:B18)</f>
        <v>1349842799.32</v>
      </c>
      <c r="C19" s="98"/>
      <c r="D19" s="49">
        <f>SUM(D13:D18)</f>
        <v>2251282</v>
      </c>
      <c r="E19" s="49">
        <v>2983418676.58</v>
      </c>
      <c r="F19" s="49">
        <f>SUM(F13:F18)</f>
        <v>2593509</v>
      </c>
      <c r="G19" s="49">
        <f t="shared" si="0"/>
        <v>-342227</v>
      </c>
      <c r="H19" s="87">
        <f t="shared" si="1"/>
        <v>-0.13195520046392745</v>
      </c>
      <c r="J19" s="92"/>
    </row>
    <row r="20" spans="1:10" ht="14.25" customHeight="1">
      <c r="A20" s="96"/>
      <c r="B20" s="97"/>
      <c r="C20" s="98"/>
      <c r="D20" s="49"/>
      <c r="E20" s="49"/>
      <c r="F20" s="49"/>
      <c r="G20" s="49"/>
      <c r="H20" s="87"/>
      <c r="J20" s="92"/>
    </row>
    <row r="21" spans="1:10" ht="15">
      <c r="A21" s="88" t="s">
        <v>59</v>
      </c>
      <c r="B21" s="89"/>
      <c r="C21" s="99"/>
      <c r="J21" s="92"/>
    </row>
    <row r="22" spans="1:10" ht="15">
      <c r="A22" s="88"/>
      <c r="B22" s="89"/>
      <c r="C22" s="99"/>
      <c r="J22" s="92"/>
    </row>
    <row r="23" spans="1:10" ht="15">
      <c r="A23" s="66" t="s">
        <v>60</v>
      </c>
      <c r="B23" s="89">
        <v>3248111</v>
      </c>
      <c r="C23" s="99"/>
      <c r="D23" s="28">
        <v>3248</v>
      </c>
      <c r="F23" s="28">
        <v>3248</v>
      </c>
      <c r="G23" s="28">
        <f aca="true" t="shared" si="2" ref="G23:G33">+D23-F23</f>
        <v>0</v>
      </c>
      <c r="H23" s="68">
        <f aca="true" t="shared" si="3" ref="H23:H33">+G23/F23</f>
        <v>0</v>
      </c>
      <c r="J23" s="92"/>
    </row>
    <row r="24" spans="1:10" ht="15">
      <c r="A24" s="66" t="s">
        <v>61</v>
      </c>
      <c r="B24" s="89"/>
      <c r="C24" s="99"/>
      <c r="D24" s="28">
        <v>-3248</v>
      </c>
      <c r="F24" s="28">
        <v>0</v>
      </c>
      <c r="G24" s="28">
        <f t="shared" si="2"/>
        <v>-3248</v>
      </c>
      <c r="H24" s="120"/>
      <c r="J24" s="92"/>
    </row>
    <row r="25" spans="1:10" ht="14.25" customHeight="1">
      <c r="A25" s="93" t="s">
        <v>99</v>
      </c>
      <c r="B25" s="94">
        <f>SUM(B26:B34)</f>
        <v>4658084555.999999</v>
      </c>
      <c r="C25" s="91" t="s">
        <v>100</v>
      </c>
      <c r="D25" s="28">
        <f>SUM(D26:D34)</f>
        <v>6333971</v>
      </c>
      <c r="F25" s="28">
        <f>SUM(F26:F34)</f>
        <v>5031836.80311</v>
      </c>
      <c r="G25" s="28">
        <f t="shared" si="2"/>
        <v>1302134.1968900003</v>
      </c>
      <c r="H25" s="68">
        <f t="shared" si="3"/>
        <v>0.25877909952985706</v>
      </c>
      <c r="J25" s="92"/>
    </row>
    <row r="26" spans="1:10" ht="15">
      <c r="A26" s="66" t="s">
        <v>62</v>
      </c>
      <c r="B26" s="28">
        <v>575316803.11</v>
      </c>
      <c r="C26" s="91"/>
      <c r="D26" s="28">
        <v>575317</v>
      </c>
      <c r="E26" s="28">
        <v>575316803.11</v>
      </c>
      <c r="F26" s="28">
        <v>575316.80311</v>
      </c>
      <c r="G26" s="28">
        <f t="shared" si="2"/>
        <v>0.19689000002108514</v>
      </c>
      <c r="H26" s="68">
        <f t="shared" si="3"/>
        <v>3.4222883628073E-07</v>
      </c>
      <c r="J26" s="92"/>
    </row>
    <row r="27" spans="1:11" ht="14.25" customHeight="1">
      <c r="A27" s="93" t="s">
        <v>63</v>
      </c>
      <c r="B27" s="94">
        <v>2974291409</v>
      </c>
      <c r="C27" s="91"/>
      <c r="D27" s="28">
        <v>0</v>
      </c>
      <c r="E27" s="28">
        <v>26441000</v>
      </c>
      <c r="F27" s="28">
        <v>3354464</v>
      </c>
      <c r="G27" s="28">
        <f t="shared" si="2"/>
        <v>-3354464</v>
      </c>
      <c r="H27" s="68">
        <f t="shared" si="3"/>
        <v>-1</v>
      </c>
      <c r="J27" s="92"/>
      <c r="K27" s="92"/>
    </row>
    <row r="28" spans="1:10" ht="18" customHeight="1">
      <c r="A28" s="93" t="s">
        <v>64</v>
      </c>
      <c r="B28" s="94">
        <v>83426640.7</v>
      </c>
      <c r="C28" s="91"/>
      <c r="D28" s="28">
        <v>360753</v>
      </c>
      <c r="E28" s="28">
        <v>4758902.71</v>
      </c>
      <c r="F28" s="28">
        <v>82069</v>
      </c>
      <c r="G28" s="28">
        <f t="shared" si="2"/>
        <v>278684</v>
      </c>
      <c r="H28" s="68">
        <f t="shared" si="3"/>
        <v>3.3957279849882416</v>
      </c>
      <c r="J28" s="92"/>
    </row>
    <row r="29" spans="1:10" ht="15">
      <c r="A29" s="66" t="s">
        <v>65</v>
      </c>
      <c r="B29" s="28">
        <v>790176529.84</v>
      </c>
      <c r="C29" s="91"/>
      <c r="D29" s="28">
        <v>5025983</v>
      </c>
      <c r="E29" s="28">
        <v>780789149.84</v>
      </c>
      <c r="F29" s="28">
        <v>790176</v>
      </c>
      <c r="G29" s="28">
        <f t="shared" si="2"/>
        <v>4235807</v>
      </c>
      <c r="H29" s="68">
        <f t="shared" si="3"/>
        <v>5.360586755355769</v>
      </c>
      <c r="J29" s="92"/>
    </row>
    <row r="30" spans="1:10" ht="15">
      <c r="A30" s="66" t="s">
        <v>66</v>
      </c>
      <c r="B30" s="28">
        <v>45323653.4</v>
      </c>
      <c r="C30" s="91"/>
      <c r="D30" s="28">
        <v>48723</v>
      </c>
      <c r="E30" s="28">
        <v>45323653.4</v>
      </c>
      <c r="F30" s="28">
        <v>45324</v>
      </c>
      <c r="G30" s="28">
        <f t="shared" si="2"/>
        <v>3399</v>
      </c>
      <c r="H30" s="68">
        <f t="shared" si="3"/>
        <v>0.07499338099020386</v>
      </c>
      <c r="J30" s="92"/>
    </row>
    <row r="31" spans="1:10" ht="15">
      <c r="A31" s="66" t="s">
        <v>67</v>
      </c>
      <c r="B31" s="28">
        <v>201620501.48</v>
      </c>
      <c r="C31" s="91"/>
      <c r="D31" s="28">
        <v>196927</v>
      </c>
      <c r="E31" s="28">
        <v>193988001.48</v>
      </c>
      <c r="F31" s="28">
        <v>201920</v>
      </c>
      <c r="G31" s="28">
        <f t="shared" si="2"/>
        <v>-4993</v>
      </c>
      <c r="H31" s="68">
        <f t="shared" si="3"/>
        <v>-0.024727614896988905</v>
      </c>
      <c r="J31" s="92"/>
    </row>
    <row r="32" spans="1:10" ht="13.5" customHeight="1">
      <c r="A32" s="100" t="s">
        <v>68</v>
      </c>
      <c r="B32" s="94">
        <v>798387089.59</v>
      </c>
      <c r="C32" s="91"/>
      <c r="D32" s="28">
        <v>798724</v>
      </c>
      <c r="E32" s="28">
        <v>606820604.95</v>
      </c>
      <c r="F32" s="28">
        <v>800495</v>
      </c>
      <c r="G32" s="28">
        <f t="shared" si="2"/>
        <v>-1771</v>
      </c>
      <c r="H32" s="68">
        <f t="shared" si="3"/>
        <v>-0.002212381089201057</v>
      </c>
      <c r="J32" s="92"/>
    </row>
    <row r="33" spans="1:10" ht="15">
      <c r="A33" s="66" t="s">
        <v>69</v>
      </c>
      <c r="B33" s="28">
        <v>2685363.01</v>
      </c>
      <c r="C33" s="91"/>
      <c r="D33" s="28">
        <v>2453</v>
      </c>
      <c r="E33" s="28">
        <v>2685363.01</v>
      </c>
      <c r="F33" s="28">
        <v>2685</v>
      </c>
      <c r="G33" s="28">
        <f t="shared" si="2"/>
        <v>-232</v>
      </c>
      <c r="H33" s="68">
        <f t="shared" si="3"/>
        <v>-0.08640595903165736</v>
      </c>
      <c r="J33" s="92"/>
    </row>
    <row r="34" spans="1:10" ht="15" customHeight="1">
      <c r="A34" s="93" t="s">
        <v>70</v>
      </c>
      <c r="B34" s="94">
        <v>-813143434.13</v>
      </c>
      <c r="C34" s="91"/>
      <c r="D34" s="28">
        <v>-674909</v>
      </c>
      <c r="E34" s="28">
        <v>-696175440.09</v>
      </c>
      <c r="F34" s="28">
        <v>-820613</v>
      </c>
      <c r="G34" s="28">
        <f>-D34+F34</f>
        <v>-145704</v>
      </c>
      <c r="H34" s="68">
        <v>0.1</v>
      </c>
      <c r="J34" s="92"/>
    </row>
    <row r="35" spans="1:10" ht="15">
      <c r="A35" s="66" t="s">
        <v>57</v>
      </c>
      <c r="B35" s="28">
        <f>132694196.67+212573553.32-198071506.52+6650084276.86</f>
        <v>6797280520.33</v>
      </c>
      <c r="C35" s="91" t="s">
        <v>97</v>
      </c>
      <c r="D35" s="40">
        <v>6809037</v>
      </c>
      <c r="E35" s="40">
        <v>3734663971.2900004</v>
      </c>
      <c r="F35" s="40">
        <v>6797280</v>
      </c>
      <c r="G35" s="40">
        <f>+D35-F35</f>
        <v>11757</v>
      </c>
      <c r="H35" s="95">
        <f>+G35/F35</f>
        <v>0.0017296624532165807</v>
      </c>
      <c r="J35" s="92"/>
    </row>
    <row r="36" spans="1:10" ht="22.5" customHeight="1">
      <c r="A36" s="96" t="s">
        <v>71</v>
      </c>
      <c r="B36" s="97">
        <f>SUM(B26:B35)+B23</f>
        <v>11458613187.329998</v>
      </c>
      <c r="C36" s="98"/>
      <c r="D36" s="101">
        <f>SUM(D23:D35)-D25</f>
        <v>13143008</v>
      </c>
      <c r="E36" s="101">
        <v>5305947164.470001</v>
      </c>
      <c r="F36" s="101">
        <f>SUM(F23:F35)-F25</f>
        <v>11832364.80311</v>
      </c>
      <c r="G36" s="101">
        <f>+D36-F36</f>
        <v>1310643.1968900003</v>
      </c>
      <c r="H36" s="102">
        <f>+G36/F36</f>
        <v>0.11076764608757776</v>
      </c>
      <c r="J36" s="92"/>
    </row>
    <row r="37" spans="1:10" ht="15.75" thickBot="1">
      <c r="A37" s="85" t="s">
        <v>72</v>
      </c>
      <c r="B37" s="45">
        <f>+B36+B19</f>
        <v>12808455986.649998</v>
      </c>
      <c r="C37" s="98"/>
      <c r="D37" s="60">
        <f>+D36+D19</f>
        <v>15394290</v>
      </c>
      <c r="E37" s="60">
        <v>8289365841.050001</v>
      </c>
      <c r="F37" s="60">
        <f>+F36+F19</f>
        <v>14425873.80311</v>
      </c>
      <c r="G37" s="60">
        <f>+D37-F37</f>
        <v>968416.1968900003</v>
      </c>
      <c r="H37" s="103">
        <f>+G37/F37</f>
        <v>0.06713050523714026</v>
      </c>
      <c r="J37" s="92"/>
    </row>
    <row r="38" spans="3:10" ht="15.75" thickTop="1">
      <c r="C38" s="91"/>
      <c r="J38" s="92"/>
    </row>
    <row r="39" spans="3:10" ht="15">
      <c r="C39" s="91"/>
      <c r="J39" s="92"/>
    </row>
    <row r="40" spans="3:10" ht="15">
      <c r="C40" s="91"/>
      <c r="J40" s="92"/>
    </row>
    <row r="41" spans="3:10" ht="15">
      <c r="C41" s="91"/>
      <c r="J41" s="92"/>
    </row>
    <row r="42" spans="3:10" ht="15">
      <c r="C42" s="91"/>
      <c r="J42" s="92"/>
    </row>
    <row r="43" spans="3:10" ht="15">
      <c r="C43" s="91"/>
      <c r="J43" s="92"/>
    </row>
    <row r="44" spans="3:10" ht="15">
      <c r="C44" s="91"/>
      <c r="J44" s="92"/>
    </row>
    <row r="45" spans="3:10" ht="15">
      <c r="C45" s="91"/>
      <c r="J45" s="92"/>
    </row>
    <row r="46" spans="3:10" ht="15">
      <c r="C46" s="91"/>
      <c r="J46" s="92"/>
    </row>
    <row r="47" spans="3:10" ht="15">
      <c r="C47" s="91"/>
      <c r="J47" s="92"/>
    </row>
    <row r="48" spans="3:10" ht="15">
      <c r="C48" s="91"/>
      <c r="J48" s="92"/>
    </row>
    <row r="49" spans="3:10" ht="15">
      <c r="C49" s="91"/>
      <c r="J49" s="92"/>
    </row>
    <row r="50" spans="3:10" ht="15">
      <c r="C50" s="91"/>
      <c r="J50" s="92"/>
    </row>
    <row r="51" spans="3:10" ht="15">
      <c r="C51" s="91"/>
      <c r="J51" s="92"/>
    </row>
    <row r="52" spans="3:10" ht="15">
      <c r="C52" s="91"/>
      <c r="J52" s="92"/>
    </row>
    <row r="53" spans="1:10" ht="15">
      <c r="A53" s="85" t="s">
        <v>73</v>
      </c>
      <c r="B53" s="45"/>
      <c r="C53" s="98"/>
      <c r="D53" s="49"/>
      <c r="E53" s="49"/>
      <c r="F53" s="49"/>
      <c r="G53" s="49"/>
      <c r="H53" s="87"/>
      <c r="J53" s="92"/>
    </row>
    <row r="54" spans="1:10" ht="15">
      <c r="A54" s="85"/>
      <c r="B54" s="45"/>
      <c r="C54" s="98"/>
      <c r="D54" s="49"/>
      <c r="E54" s="49"/>
      <c r="F54" s="49"/>
      <c r="G54" s="49"/>
      <c r="H54" s="87"/>
      <c r="J54" s="92"/>
    </row>
    <row r="55" spans="1:10" ht="15">
      <c r="A55" s="88" t="s">
        <v>101</v>
      </c>
      <c r="B55" s="89"/>
      <c r="C55" s="99"/>
      <c r="J55" s="92"/>
    </row>
    <row r="56" spans="1:10" ht="15">
      <c r="A56" s="66" t="s">
        <v>74</v>
      </c>
      <c r="B56" s="89"/>
      <c r="C56" s="91" t="s">
        <v>102</v>
      </c>
      <c r="D56" s="28">
        <v>105000</v>
      </c>
      <c r="F56" s="28">
        <v>140000</v>
      </c>
      <c r="G56" s="28">
        <f aca="true" t="shared" si="4" ref="G56:G61">+D56-F56</f>
        <v>-35000</v>
      </c>
      <c r="H56" s="104"/>
      <c r="J56" s="92"/>
    </row>
    <row r="57" spans="1:10" ht="15">
      <c r="A57" s="66" t="s">
        <v>75</v>
      </c>
      <c r="B57" s="28">
        <v>37117712.8</v>
      </c>
      <c r="C57" s="91" t="s">
        <v>103</v>
      </c>
      <c r="D57" s="28">
        <v>81078</v>
      </c>
      <c r="E57" s="28">
        <v>107246032.77</v>
      </c>
      <c r="F57" s="28">
        <v>88175</v>
      </c>
      <c r="G57" s="28">
        <f t="shared" si="4"/>
        <v>-7097</v>
      </c>
      <c r="H57" s="68">
        <f>+G57/F57</f>
        <v>-0.08048766657215764</v>
      </c>
      <c r="J57" s="92"/>
    </row>
    <row r="58" spans="1:10" ht="15">
      <c r="A58" s="66" t="s">
        <v>76</v>
      </c>
      <c r="B58" s="28">
        <v>63365779</v>
      </c>
      <c r="C58" s="91" t="s">
        <v>104</v>
      </c>
      <c r="D58" s="28">
        <v>130047</v>
      </c>
      <c r="E58" s="28">
        <v>77741652</v>
      </c>
      <c r="F58" s="28">
        <v>116873</v>
      </c>
      <c r="G58" s="28">
        <f t="shared" si="4"/>
        <v>13174</v>
      </c>
      <c r="H58" s="68">
        <f>+G58/F58</f>
        <v>0.1127206454869816</v>
      </c>
      <c r="J58" s="92"/>
    </row>
    <row r="59" spans="1:10" ht="15">
      <c r="A59" s="66" t="s">
        <v>77</v>
      </c>
      <c r="B59" s="28">
        <v>10197778</v>
      </c>
      <c r="C59" s="91"/>
      <c r="D59" s="28">
        <v>11053</v>
      </c>
      <c r="E59" s="28">
        <v>6170598</v>
      </c>
      <c r="F59" s="28">
        <v>9245</v>
      </c>
      <c r="G59" s="28">
        <f t="shared" si="4"/>
        <v>1808</v>
      </c>
      <c r="H59" s="68">
        <f>+G59/F59</f>
        <v>0.19556517036235804</v>
      </c>
      <c r="J59" s="92"/>
    </row>
    <row r="60" spans="1:10" ht="15">
      <c r="A60" s="66" t="s">
        <v>78</v>
      </c>
      <c r="B60" s="28">
        <v>1178500</v>
      </c>
      <c r="C60" s="91"/>
      <c r="D60" s="28">
        <v>1151</v>
      </c>
      <c r="E60" s="28">
        <v>671800</v>
      </c>
      <c r="F60" s="28">
        <v>680</v>
      </c>
      <c r="G60" s="28">
        <f t="shared" si="4"/>
        <v>471</v>
      </c>
      <c r="H60" s="68">
        <f>+G60/F60</f>
        <v>0.6926470588235294</v>
      </c>
      <c r="J60" s="92"/>
    </row>
    <row r="61" spans="1:10" ht="15">
      <c r="A61" s="85" t="s">
        <v>79</v>
      </c>
      <c r="B61" s="49">
        <f>SUM(B57:B60)</f>
        <v>111859769.8</v>
      </c>
      <c r="C61" s="105"/>
      <c r="D61" s="49">
        <f>SUM(D56:D60)</f>
        <v>328329</v>
      </c>
      <c r="E61" s="49">
        <v>191830082.76999998</v>
      </c>
      <c r="F61" s="49">
        <f>SUM(F56:F60)</f>
        <v>354973</v>
      </c>
      <c r="G61" s="49">
        <f t="shared" si="4"/>
        <v>-26644</v>
      </c>
      <c r="H61" s="87">
        <f>+G61/F61</f>
        <v>-0.0750592298569187</v>
      </c>
      <c r="J61" s="92"/>
    </row>
    <row r="62" spans="1:10" ht="15">
      <c r="A62" s="106" t="s">
        <v>80</v>
      </c>
      <c r="B62" s="107"/>
      <c r="C62" s="108"/>
      <c r="D62" s="107"/>
      <c r="E62" s="107"/>
      <c r="F62" s="107"/>
      <c r="G62" s="107"/>
      <c r="H62" s="109"/>
      <c r="J62" s="92"/>
    </row>
    <row r="63" spans="1:10" ht="15">
      <c r="A63" s="66" t="s">
        <v>81</v>
      </c>
      <c r="B63" s="107"/>
      <c r="C63" s="108" t="s">
        <v>102</v>
      </c>
      <c r="D63" s="107">
        <v>455000</v>
      </c>
      <c r="E63" s="107"/>
      <c r="F63" s="107">
        <v>560000</v>
      </c>
      <c r="G63" s="107">
        <f>+D63-F63</f>
        <v>-105000</v>
      </c>
      <c r="H63" s="110"/>
      <c r="J63" s="92"/>
    </row>
    <row r="64" spans="1:10" ht="15">
      <c r="A64" s="85" t="s">
        <v>82</v>
      </c>
      <c r="B64" s="45"/>
      <c r="C64" s="98"/>
      <c r="D64" s="111">
        <f>+D63</f>
        <v>455000</v>
      </c>
      <c r="E64" s="112"/>
      <c r="F64" s="111">
        <f>+F63</f>
        <v>560000</v>
      </c>
      <c r="G64" s="112">
        <f>+D64-F64</f>
        <v>-105000</v>
      </c>
      <c r="H64" s="113"/>
      <c r="J64" s="92"/>
    </row>
    <row r="65" spans="1:14" ht="15.75" thickBot="1">
      <c r="A65" s="85" t="s">
        <v>83</v>
      </c>
      <c r="B65" s="60">
        <f>+B61</f>
        <v>111859769.8</v>
      </c>
      <c r="C65" s="114"/>
      <c r="D65" s="45">
        <f>+D64+D61</f>
        <v>783329</v>
      </c>
      <c r="E65" s="60">
        <v>191830082.76999998</v>
      </c>
      <c r="F65" s="45">
        <f>+F64+F61</f>
        <v>914973</v>
      </c>
      <c r="G65" s="45">
        <f>+D65-F65</f>
        <v>-131644</v>
      </c>
      <c r="H65" s="115">
        <f>+G65/F65</f>
        <v>-0.14387746960839282</v>
      </c>
      <c r="J65" s="92"/>
      <c r="K65" s="68"/>
      <c r="L65" s="116"/>
      <c r="M65" s="117"/>
      <c r="N65" s="116"/>
    </row>
    <row r="66" spans="1:14" ht="15.75" thickTop="1">
      <c r="A66" s="85"/>
      <c r="B66" s="47"/>
      <c r="C66" s="114"/>
      <c r="D66" s="45"/>
      <c r="E66" s="47"/>
      <c r="F66" s="45"/>
      <c r="G66" s="45"/>
      <c r="H66" s="115"/>
      <c r="J66" s="92"/>
      <c r="K66" s="68"/>
      <c r="L66" s="116"/>
      <c r="M66" s="117"/>
      <c r="N66" s="116"/>
    </row>
    <row r="67" spans="1:14" ht="15">
      <c r="A67" s="85" t="s">
        <v>84</v>
      </c>
      <c r="B67" s="45"/>
      <c r="C67" s="98"/>
      <c r="D67" s="49"/>
      <c r="E67" s="49"/>
      <c r="F67" s="49"/>
      <c r="G67" s="49"/>
      <c r="H67" s="87"/>
      <c r="J67" s="92"/>
      <c r="L67" s="117"/>
      <c r="M67" s="117"/>
      <c r="N67" s="117"/>
    </row>
    <row r="68" spans="1:14" ht="15">
      <c r="A68" s="85"/>
      <c r="B68" s="45"/>
      <c r="C68" s="98"/>
      <c r="D68" s="49"/>
      <c r="E68" s="49"/>
      <c r="F68" s="49"/>
      <c r="G68" s="49"/>
      <c r="H68" s="87"/>
      <c r="J68" s="92"/>
      <c r="L68" s="117"/>
      <c r="M68" s="117"/>
      <c r="N68" s="117"/>
    </row>
    <row r="69" spans="1:14" ht="15">
      <c r="A69" s="66" t="s">
        <v>85</v>
      </c>
      <c r="B69" s="28">
        <v>4023432926.09</v>
      </c>
      <c r="C69" s="91"/>
      <c r="D69" s="28">
        <v>6400936</v>
      </c>
      <c r="E69" s="28">
        <v>2247372955</v>
      </c>
      <c r="F69" s="28">
        <v>5488946</v>
      </c>
      <c r="G69" s="28">
        <f aca="true" t="shared" si="5" ref="G69:G74">+D69-F69</f>
        <v>911990</v>
      </c>
      <c r="H69" s="68">
        <f aca="true" t="shared" si="6" ref="H69:H74">+G69/F69</f>
        <v>0.16615029552121663</v>
      </c>
      <c r="J69" s="92"/>
      <c r="L69" s="117"/>
      <c r="M69" s="117"/>
      <c r="N69" s="117"/>
    </row>
    <row r="70" spans="1:14" ht="30" customHeight="1">
      <c r="A70" s="93" t="s">
        <v>86</v>
      </c>
      <c r="B70" s="94">
        <f>+'[1]P Y G RESUMIDO 2009BCO'!B31</f>
        <v>1465512053.9</v>
      </c>
      <c r="C70" s="91"/>
      <c r="D70" s="28">
        <f>+'EST. ACT FINAN20011-2010'!D38</f>
        <v>945485</v>
      </c>
      <c r="E70" s="28">
        <v>1805674782</v>
      </c>
      <c r="F70" s="28">
        <f>+'EST. ACT FINAN20011-2010'!F38</f>
        <v>814304</v>
      </c>
      <c r="G70" s="28">
        <f t="shared" si="5"/>
        <v>131181</v>
      </c>
      <c r="H70" s="68">
        <f t="shared" si="6"/>
        <v>0.16109585609305616</v>
      </c>
      <c r="J70" s="92"/>
      <c r="L70" s="117"/>
      <c r="M70" s="117"/>
      <c r="N70" s="117"/>
    </row>
    <row r="71" spans="1:14" ht="15">
      <c r="A71" s="66" t="s">
        <v>87</v>
      </c>
      <c r="B71" s="28">
        <v>557566960</v>
      </c>
      <c r="C71" s="91"/>
      <c r="D71" s="28">
        <v>614456</v>
      </c>
      <c r="E71" s="28">
        <v>467739136</v>
      </c>
      <c r="F71" s="28">
        <v>557566.96</v>
      </c>
      <c r="G71" s="28">
        <f t="shared" si="5"/>
        <v>56889.04000000004</v>
      </c>
      <c r="H71" s="68">
        <f t="shared" si="6"/>
        <v>0.10203086639136587</v>
      </c>
      <c r="J71" s="92"/>
      <c r="L71" s="117"/>
      <c r="M71" s="117"/>
      <c r="N71" s="117"/>
    </row>
    <row r="72" spans="1:14" ht="15">
      <c r="A72" s="66" t="s">
        <v>88</v>
      </c>
      <c r="B72" s="28">
        <v>6650084276.86</v>
      </c>
      <c r="C72" s="91"/>
      <c r="D72" s="28">
        <v>6650084</v>
      </c>
      <c r="E72" s="28">
        <v>3598497672</v>
      </c>
      <c r="F72" s="28">
        <v>6650084.27686</v>
      </c>
      <c r="G72" s="28">
        <f t="shared" si="5"/>
        <v>-0.2768599996343255</v>
      </c>
      <c r="H72" s="68">
        <f t="shared" si="6"/>
        <v>-4.163255503358098E-08</v>
      </c>
      <c r="J72" s="92"/>
      <c r="L72" s="117"/>
      <c r="M72" s="117"/>
      <c r="N72" s="116"/>
    </row>
    <row r="73" spans="1:11" ht="15">
      <c r="A73" s="85" t="s">
        <v>89</v>
      </c>
      <c r="B73" s="45">
        <f>SUM(B69:B72)</f>
        <v>12696596216.849998</v>
      </c>
      <c r="C73" s="98"/>
      <c r="D73" s="112">
        <f>SUM(D69:D72)</f>
        <v>14610961</v>
      </c>
      <c r="E73" s="111">
        <f>SUM(E69:E72)</f>
        <v>8119284545</v>
      </c>
      <c r="F73" s="112">
        <f>SUM(F69:F72)</f>
        <v>13510901.23686</v>
      </c>
      <c r="G73" s="112">
        <f t="shared" si="5"/>
        <v>1100059.7631400004</v>
      </c>
      <c r="H73" s="118">
        <f t="shared" si="6"/>
        <v>0.08142016167943358</v>
      </c>
      <c r="J73" s="92"/>
      <c r="K73" s="68"/>
    </row>
    <row r="74" spans="1:10" ht="15.75" thickBot="1">
      <c r="A74" s="85" t="s">
        <v>90</v>
      </c>
      <c r="B74" s="45">
        <f>+B73+B65</f>
        <v>12808455986.649998</v>
      </c>
      <c r="C74" s="98"/>
      <c r="D74" s="60">
        <f>+D73+D65</f>
        <v>15394290</v>
      </c>
      <c r="E74" s="60">
        <f>+E73+E65</f>
        <v>8311114627.77</v>
      </c>
      <c r="F74" s="60">
        <f>+F73+F65</f>
        <v>14425874.23686</v>
      </c>
      <c r="G74" s="60">
        <f t="shared" si="5"/>
        <v>968415.7631400004</v>
      </c>
      <c r="H74" s="103">
        <f t="shared" si="6"/>
        <v>0.06713047315119185</v>
      </c>
      <c r="I74" s="119"/>
      <c r="J74" s="92"/>
    </row>
    <row r="75" ht="15.75" thickTop="1"/>
    <row r="76" ht="15">
      <c r="B76" s="28">
        <f>+B74-B37</f>
        <v>0</v>
      </c>
    </row>
    <row r="80" spans="1:7" ht="15">
      <c r="A80" s="66" t="s">
        <v>49</v>
      </c>
      <c r="C80" s="81"/>
      <c r="E80" s="28" t="s">
        <v>50</v>
      </c>
      <c r="F80" s="28" t="s">
        <v>50</v>
      </c>
      <c r="G80" s="62"/>
    </row>
    <row r="81" spans="1:7" ht="15.75" customHeight="1">
      <c r="A81" s="66" t="s">
        <v>51</v>
      </c>
      <c r="C81" s="81"/>
      <c r="E81" s="28" t="s">
        <v>52</v>
      </c>
      <c r="F81" s="28" t="s">
        <v>52</v>
      </c>
      <c r="G81" s="62"/>
    </row>
    <row r="82" spans="1:3" ht="15">
      <c r="A82" s="4"/>
      <c r="C82" s="81"/>
    </row>
  </sheetData>
  <sheetProtection/>
  <mergeCells count="1">
    <mergeCell ref="G7:H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</dc:creator>
  <cp:keywords/>
  <dc:description/>
  <cp:lastModifiedBy>eliza</cp:lastModifiedBy>
  <cp:lastPrinted>2011-05-17T13:56:06Z</cp:lastPrinted>
  <dcterms:created xsi:type="dcterms:W3CDTF">2010-02-15T21:08:53Z</dcterms:created>
  <dcterms:modified xsi:type="dcterms:W3CDTF">2011-06-21T21:03:31Z</dcterms:modified>
  <cp:category/>
  <cp:version/>
  <cp:contentType/>
  <cp:contentStatus/>
</cp:coreProperties>
</file>