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pivotTables/pivotTable3.xml" ContentType="application/vnd.openxmlformats-officedocument.spreadsheetml.pivotTab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i unidad\TIC.TDR.104 - NewOwncloud\SGSI\"/>
    </mc:Choice>
  </mc:AlternateContent>
  <bookViews>
    <workbookView xWindow="0" yWindow="0" windowWidth="28800" windowHeight="12330" tabRatio="788"/>
  </bookViews>
  <sheets>
    <sheet name="PORTADA" sheetId="1" r:id="rId1"/>
    <sheet name="ESCALA DE EVALUACION" sheetId="2" r:id="rId2"/>
    <sheet name="LEVANTAMIENTO DE INFO." sheetId="11" r:id="rId3"/>
    <sheet name="AREAS INVOLUCRADAS" sheetId="4" r:id="rId4"/>
    <sheet name="ADMINISTRATIVAS" sheetId="5" r:id="rId5"/>
    <sheet name="TECNICAS" sheetId="6" r:id="rId6"/>
    <sheet name="PHVA" sheetId="10" r:id="rId7"/>
    <sheet name="MADUREZ" sheetId="8" r:id="rId8"/>
    <sheet name="CIBER" sheetId="9" r:id="rId9"/>
  </sheets>
  <definedNames>
    <definedName name="_xlnm._FilterDatabase" localSheetId="8" hidden="1">CIBER!$A$12:$H$201</definedName>
  </definedNames>
  <calcPr calcId="162913"/>
  <pivotCaches>
    <pivotCache cacheId="0" r:id="rId10"/>
    <pivotCache cacheId="1" r:id="rId11"/>
    <pivotCache cacheId="2"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9" i="1" l="1"/>
  <c r="C96" i="1"/>
  <c r="C97" i="1"/>
  <c r="C98" i="1"/>
  <c r="C95" i="1"/>
  <c r="C100" i="1" l="1"/>
  <c r="F30" i="8" l="1"/>
  <c r="L24" i="5"/>
  <c r="K25" i="10" l="1"/>
  <c r="I22" i="10" l="1"/>
  <c r="I18" i="10"/>
  <c r="F25" i="10"/>
  <c r="K39" i="6" l="1"/>
  <c r="D6" i="11" l="1"/>
  <c r="N71" i="11"/>
  <c r="K22" i="10" l="1"/>
  <c r="K21" i="10"/>
  <c r="K19" i="10"/>
  <c r="K18" i="10"/>
  <c r="L37" i="10"/>
  <c r="E25" i="10"/>
  <c r="D25" i="10"/>
  <c r="F22" i="10"/>
  <c r="E22" i="10"/>
  <c r="D22" i="10"/>
  <c r="E21" i="10"/>
  <c r="D21" i="10"/>
  <c r="L22" i="10"/>
  <c r="L21" i="10"/>
  <c r="L19" i="10"/>
  <c r="L18" i="10"/>
  <c r="F18" i="10"/>
  <c r="E18" i="10"/>
  <c r="C10" i="10"/>
  <c r="F28" i="8" l="1"/>
  <c r="F26" i="8" l="1"/>
  <c r="F12" i="8"/>
  <c r="K38" i="10" l="1"/>
  <c r="L38" i="10" s="1"/>
  <c r="K35" i="10"/>
  <c r="L35" i="10" s="1"/>
  <c r="K26" i="10"/>
  <c r="L26" i="10" s="1"/>
  <c r="L18" i="5" l="1"/>
  <c r="L17" i="5"/>
  <c r="L59" i="5" l="1"/>
  <c r="C5" i="9" l="1"/>
  <c r="C32" i="1" l="1"/>
  <c r="C31" i="1"/>
  <c r="C22" i="1"/>
  <c r="C21" i="1"/>
  <c r="C20" i="1"/>
  <c r="C19" i="1"/>
  <c r="C5" i="8"/>
  <c r="C6" i="6"/>
  <c r="D6" i="5"/>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5" i="8"/>
  <c r="F21" i="8"/>
  <c r="F20" i="8"/>
  <c r="F19" i="8"/>
  <c r="F16" i="8"/>
  <c r="F15" i="8"/>
  <c r="F14" i="8"/>
  <c r="F13" i="8"/>
  <c r="F17" i="8"/>
  <c r="E42" i="1"/>
  <c r="E41" i="1"/>
  <c r="E39" i="1" l="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L23" i="8"/>
  <c r="J23" i="8"/>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L32" i="5"/>
  <c r="F36" i="8" s="1"/>
  <c r="P36" i="8" s="1"/>
  <c r="L29" i="5"/>
  <c r="F35" i="8" s="1"/>
  <c r="P35" i="8" s="1"/>
  <c r="J30" i="8"/>
  <c r="F29" i="8"/>
  <c r="N29" i="8" s="1"/>
  <c r="L13" i="5"/>
  <c r="F19" i="1" s="1"/>
  <c r="H19" i="1" s="1"/>
  <c r="G33" i="1"/>
  <c r="P74" i="8" l="1"/>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F20" i="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34" i="8" l="1"/>
  <c r="L34" i="8"/>
  <c r="J34" i="8"/>
  <c r="N70" i="8"/>
  <c r="N73" i="8"/>
  <c r="F57" i="1"/>
  <c r="E57" i="1" s="1"/>
  <c r="L22" i="8"/>
  <c r="F74" i="8"/>
  <c r="F76" i="8" s="1"/>
  <c r="N22" i="8"/>
  <c r="J22" i="8"/>
  <c r="P22" i="8"/>
  <c r="S12" i="8" s="1"/>
  <c r="H22" i="8"/>
  <c r="S16" i="8" s="1"/>
  <c r="L56" i="8"/>
  <c r="N56" i="8"/>
  <c r="F33" i="1"/>
  <c r="K28" i="10" s="1"/>
  <c r="K31" i="10" s="1"/>
  <c r="L31" i="10" s="1"/>
  <c r="S13" i="8" l="1"/>
  <c r="S14" i="8"/>
  <c r="N74" i="8"/>
  <c r="S15" i="8"/>
  <c r="F63" i="1"/>
  <c r="F65" i="1"/>
  <c r="F59" i="1"/>
  <c r="E59" i="1" s="1"/>
  <c r="F61" i="1"/>
  <c r="H33" i="1"/>
  <c r="E40" i="1"/>
  <c r="S18" i="8" l="1"/>
  <c r="E43" i="1"/>
  <c r="E61" i="1"/>
  <c r="E63" i="1" l="1"/>
  <c r="E65" i="1"/>
</calcChain>
</file>

<file path=xl/comments1.xml><?xml version="1.0" encoding="utf-8"?>
<comments xmlns="http://schemas.openxmlformats.org/spreadsheetml/2006/main">
  <authors>
    <author/>
  </authors>
  <commentList>
    <comment ref="B12" authorId="0" shapeId="0">
      <text>
        <r>
          <rPr>
            <sz val="11"/>
            <color theme="1"/>
            <rFont val="Calibri"/>
            <family val="2"/>
            <scheme val="minor"/>
          </rPr>
          <t>======
ID#AAAAhjzFMgs
Julio Cesar Mancipe Caicedo    (2022-10-05 17:00:52)
El tipo de entidad.</t>
        </r>
      </text>
    </comment>
    <comment ref="B13" authorId="0" shapeId="0">
      <text>
        <r>
          <rPr>
            <sz val="11"/>
            <color theme="1"/>
            <rFont val="Calibri"/>
            <family val="2"/>
            <scheme val="minor"/>
          </rPr>
          <t>======
ID#AAAAhjzFMg8
Julio Cesar Mancipe Caicedo    (2022-10-05 17:00:52)
Mision de la entidad</t>
        </r>
      </text>
    </comment>
    <comment ref="B14" authorId="0" shapeId="0">
      <text>
        <r>
          <rPr>
            <sz val="11"/>
            <color theme="1"/>
            <rFont val="Calibri"/>
            <family val="2"/>
            <scheme val="minor"/>
          </rPr>
          <t>======
ID#AAAAhjzFMg0
Julio Cesar Mancipe Caicedo    (2022-10-05 17:00:52)
resumen de la organización (mision, vision, objetivos estrategicos</t>
        </r>
      </text>
    </comment>
    <comment ref="B20" authorId="0" shapeId="0">
      <text>
        <r>
          <rPr>
            <sz val="11"/>
            <color theme="1"/>
            <rFont val="Calibri"/>
            <family val="2"/>
            <scheme val="minor"/>
          </rPr>
          <t>======
ID#AAAAhjzFMg4
Elizabeth Sanabria    (2022-10-05 17:00:52)
Los niveles de madurez son Inicial, Gestionado, Definido, Egestionado cuantitativamente, Optimizado, ver mayor detalle en el capitulo II del modelo de seguirdad y privacidad de MinTic</t>
        </r>
      </text>
    </comment>
    <comment ref="B21" authorId="0" shapeId="0">
      <text>
        <r>
          <rPr>
            <sz val="11"/>
            <color theme="1"/>
            <rFont val="Calibri"/>
            <family val="2"/>
            <scheme val="minor"/>
          </rPr>
          <t>======
ID#AAAAhjzFMgw
Elizabeth Sanabria    (2022-10-05 17:00:52)
Los componentes del ciclo son Planificación, Implementación, Gestión y Mejora Continua</t>
        </r>
      </text>
    </comment>
    <comment ref="O55" authorId="0" shapeId="0">
      <text>
        <r>
          <rPr>
            <sz val="11"/>
            <color theme="1"/>
            <rFont val="Calibri"/>
            <family val="2"/>
            <scheme val="minor"/>
          </rPr>
          <t>======
ID#AAAAhjzFMgo
Digiware    (2022-10-05 17:00:52)
en nombre del documento coloque un nombre que identifique de que se trata por ejemplo "Política de borrado de información"</t>
        </r>
      </text>
    </comment>
  </commentList>
</comments>
</file>

<file path=xl/comments2.xml><?xml version="1.0" encoding="utf-8"?>
<comments xmlns="http://schemas.openxmlformats.org/spreadsheetml/2006/main">
  <authors>
    <author>Elizabeth Sanabria</author>
  </authors>
  <commentList>
    <comment ref="D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text>
        <r>
          <rPr>
            <b/>
            <sz val="9"/>
            <color indexed="81"/>
            <rFont val="Tahoma"/>
            <family val="2"/>
          </rPr>
          <t>Elizabeth Sanabria:</t>
        </r>
        <r>
          <rPr>
            <sz val="9"/>
            <color indexed="81"/>
            <rFont val="Tahoma"/>
            <family val="2"/>
          </rPr>
          <t xml:space="preserve">
1) Especificaciones Técnicas, Objetivo</t>
        </r>
      </text>
    </comment>
    <comment ref="J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text>
        <r>
          <rPr>
            <b/>
            <sz val="9"/>
            <color indexed="81"/>
            <rFont val="Tahoma"/>
            <family val="2"/>
          </rPr>
          <t>Elizabeth Sanabria:</t>
        </r>
        <r>
          <rPr>
            <sz val="9"/>
            <color indexed="81"/>
            <rFont val="Tahoma"/>
            <family val="2"/>
          </rPr>
          <t xml:space="preserve">
Administrativas 1
</t>
        </r>
      </text>
    </comment>
  </commentList>
</comments>
</file>

<file path=xl/comments3.xml><?xml version="1.0" encoding="utf-8"?>
<comments xmlns="http://schemas.openxmlformats.org/spreadsheetml/2006/main">
  <authors>
    <author>Elizabeth Sanabria</author>
  </authors>
  <commentList>
    <comment ref="C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text>
        <r>
          <rPr>
            <b/>
            <sz val="9"/>
            <color indexed="81"/>
            <rFont val="Tahoma"/>
            <family val="2"/>
          </rPr>
          <t>Elizabeth Sanabria:</t>
        </r>
        <r>
          <rPr>
            <sz val="9"/>
            <color indexed="81"/>
            <rFont val="Tahoma"/>
            <family val="2"/>
          </rPr>
          <t xml:space="preserve">
1) Especificaciones Técnicas, Objetivo</t>
        </r>
      </text>
    </comment>
    <comment ref="I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 ref="A13" authorId="0" shapeId="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authors>
    <author>Elizabeth Sanabria</author>
  </authors>
  <commentList>
    <comment ref="D16" authorId="0" shapeId="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text>
        <r>
          <rPr>
            <b/>
            <sz val="9"/>
            <color indexed="81"/>
            <rFont val="Tahoma"/>
            <family val="2"/>
          </rPr>
          <t>Elizabeth Sanabria:</t>
        </r>
      </text>
    </comment>
    <comment ref="K16"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authors>
    <author>Elizabeth Sanabria</author>
  </authors>
  <commentList>
    <comment ref="H11" authorId="0" shapeId="0">
      <text>
        <r>
          <rPr>
            <b/>
            <sz val="9"/>
            <color indexed="81"/>
            <rFont val="Tahoma"/>
            <family val="2"/>
          </rPr>
          <t>Elizabeth Sanabria:</t>
        </r>
        <r>
          <rPr>
            <sz val="9"/>
            <color indexed="81"/>
            <rFont val="Tahoma"/>
            <family val="2"/>
          </rPr>
          <t xml:space="preserve">
MENOR
CUMPLE
MAYOR
</t>
        </r>
      </text>
    </comment>
    <comment ref="J11" authorId="0" shapeId="0">
      <text>
        <r>
          <rPr>
            <b/>
            <sz val="9"/>
            <color indexed="81"/>
            <rFont val="Tahoma"/>
            <family val="2"/>
          </rPr>
          <t>Elizabeth Sanabria:</t>
        </r>
        <r>
          <rPr>
            <sz val="9"/>
            <color indexed="81"/>
            <rFont val="Tahoma"/>
            <family val="2"/>
          </rPr>
          <t xml:space="preserve">
MENOR
CUMPLE
MAYOR
</t>
        </r>
      </text>
    </comment>
    <comment ref="L11" authorId="0" shapeId="0">
      <text>
        <r>
          <rPr>
            <b/>
            <sz val="9"/>
            <color indexed="81"/>
            <rFont val="Tahoma"/>
            <family val="2"/>
          </rPr>
          <t>Elizabeth Sanabria:</t>
        </r>
        <r>
          <rPr>
            <sz val="9"/>
            <color indexed="81"/>
            <rFont val="Tahoma"/>
            <family val="2"/>
          </rPr>
          <t xml:space="preserve">
MENOR
CUMPLE
MAYOR
</t>
        </r>
      </text>
    </comment>
    <comment ref="N11" authorId="0" shapeId="0">
      <text>
        <r>
          <rPr>
            <b/>
            <sz val="9"/>
            <color indexed="81"/>
            <rFont val="Tahoma"/>
            <family val="2"/>
          </rPr>
          <t>Elizabeth Sanabria:</t>
        </r>
        <r>
          <rPr>
            <sz val="9"/>
            <color indexed="81"/>
            <rFont val="Tahoma"/>
            <family val="2"/>
          </rPr>
          <t xml:space="preserve">
MENOR
CUMPLE
MAYOR
</t>
        </r>
      </text>
    </comment>
    <comment ref="P11" authorId="0" shapeId="0">
      <text>
        <r>
          <rPr>
            <b/>
            <sz val="9"/>
            <color indexed="81"/>
            <rFont val="Tahoma"/>
            <family val="2"/>
          </rPr>
          <t>Elizabeth Sanabria:</t>
        </r>
        <r>
          <rPr>
            <sz val="9"/>
            <color indexed="81"/>
            <rFont val="Tahoma"/>
            <family val="2"/>
          </rPr>
          <t xml:space="preserve">
MENOR
CUMPLE
MAYOR
</t>
        </r>
      </text>
    </comment>
    <comment ref="F24" authorId="0" shapeId="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<sst xmlns="http://schemas.openxmlformats.org/spreadsheetml/2006/main" count="3590" uniqueCount="1535">
  <si>
    <t>INSTRUMENTO DE IDENTIFICACIÓN DE LA LINEA BASE DE SEGURIDAD
HOJA PORTADA</t>
  </si>
  <si>
    <t>ENTIDAD EVALUADA</t>
  </si>
  <si>
    <t>FECHAS DE EVALUACIÓN</t>
  </si>
  <si>
    <t>CONTACTO</t>
  </si>
  <si>
    <t>ELABORADO POR</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</si>
  <si>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</si>
  <si>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</si>
  <si>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</si>
  <si>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</si>
  <si>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</si>
  <si>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</si>
  <si>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</si>
  <si>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</si>
  <si>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</si>
  <si>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</si>
  <si>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</si>
  <si>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</si>
  <si>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</si>
  <si>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</si>
  <si>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</si>
  <si>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</si>
  <si>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</si>
  <si>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</si>
  <si>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</si>
  <si>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</si>
  <si>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</si>
  <si>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</si>
  <si>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</si>
  <si>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</si>
  <si>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</si>
  <si>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</si>
  <si>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</si>
  <si>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</si>
  <si>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</si>
  <si>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</si>
  <si>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</si>
  <si>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</si>
  <si>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</si>
  <si>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</si>
  <si>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</si>
  <si>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</si>
  <si>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</si>
  <si>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</si>
  <si>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</si>
  <si>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</si>
  <si>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</si>
  <si>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</si>
  <si>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</si>
  <si>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</si>
  <si>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</si>
  <si>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</si>
  <si>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</si>
  <si>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</si>
  <si>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</si>
  <si>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</si>
  <si>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</si>
  <si>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</si>
  <si>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</si>
  <si>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</si>
  <si>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</si>
  <si>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</si>
  <si>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</si>
  <si>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</si>
  <si>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</si>
  <si>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</si>
  <si>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</si>
  <si>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</si>
  <si>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</si>
  <si>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</si>
  <si>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</si>
  <si>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</si>
  <si>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</si>
  <si>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</si>
  <si>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</si>
  <si>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</si>
  <si>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</si>
  <si>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</si>
  <si>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</si>
  <si>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</si>
  <si>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</si>
  <si>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</si>
  <si>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</si>
  <si>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</si>
  <si>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</si>
  <si>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</si>
  <si>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</si>
  <si>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</si>
  <si>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</si>
  <si>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</si>
  <si>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</si>
  <si>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</si>
  <si>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</si>
  <si>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</si>
  <si>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</si>
  <si>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</si>
  <si>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</si>
  <si>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</si>
  <si>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Misión</t>
  </si>
  <si>
    <t>Analisis de Contexto</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</si>
  <si>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</si>
  <si>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</si>
  <si>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</si>
  <si>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</si>
  <si>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</si>
  <si>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</si>
  <si>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</si>
  <si>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</si>
  <si>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</si>
  <si>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</si>
  <si>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</si>
  <si>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</si>
  <si>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</si>
  <si>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</si>
  <si>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</si>
  <si>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</si>
  <si>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</si>
  <si>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</si>
  <si>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</si>
  <si>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</si>
  <si>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</si>
  <si>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</si>
  <si>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</si>
  <si>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</si>
  <si>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</si>
  <si>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</si>
  <si>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</si>
  <si>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</si>
  <si>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</si>
  <si>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</si>
  <si>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</si>
  <si>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</si>
  <si>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</si>
  <si>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</si>
  <si>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</si>
  <si>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</si>
  <si>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</si>
  <si>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</si>
  <si>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</si>
  <si>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</si>
  <si>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</si>
  <si>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</si>
  <si>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</si>
  <si>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</si>
  <si>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</si>
  <si>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</si>
  <si>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</si>
  <si>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</si>
  <si>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</si>
  <si>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</si>
  <si>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</si>
  <si>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</si>
  <si>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</si>
  <si>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</si>
  <si>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</si>
  <si>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</si>
  <si>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</si>
  <si>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</si>
  <si>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</si>
  <si>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</si>
  <si>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</si>
  <si>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</si>
  <si>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</si>
  <si>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</si>
  <si>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</si>
  <si>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</si>
  <si>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</si>
  <si>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</si>
  <si>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</si>
  <si>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</si>
  <si>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</si>
  <si>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</si>
  <si>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</si>
  <si>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</si>
  <si>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</si>
  <si>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</si>
  <si>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</si>
  <si>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</si>
  <si>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</si>
  <si>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</si>
  <si>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</si>
  <si>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</si>
  <si>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</si>
  <si>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</si>
  <si>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</si>
  <si>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</si>
  <si>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</si>
  <si>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</si>
  <si>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</si>
  <si>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</si>
  <si>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</si>
  <si>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</si>
  <si>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</si>
  <si>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</si>
  <si>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</si>
  <si>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</si>
  <si>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</si>
  <si>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</si>
  <si>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</si>
  <si>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</si>
  <si>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</si>
  <si>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</si>
  <si>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</si>
  <si>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</si>
  <si>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</si>
  <si>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</si>
  <si>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</si>
  <si>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</si>
  <si>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</si>
  <si>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</si>
  <si>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</si>
  <si>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</si>
  <si>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</si>
  <si>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</si>
  <si>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</si>
  <si>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</si>
  <si>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</si>
  <si>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</si>
  <si>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</si>
  <si>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</si>
  <si>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</si>
  <si>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</si>
  <si>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</si>
  <si>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</si>
  <si>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</si>
  <si>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</si>
  <si>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</si>
  <si>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</si>
  <si>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</si>
  <si>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</si>
  <si>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</si>
  <si>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</si>
  <si>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</si>
  <si>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</si>
  <si>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</si>
  <si>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</si>
  <si>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</si>
  <si>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</si>
  <si>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</si>
  <si>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</si>
  <si>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</si>
  <si>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</si>
  <si>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</si>
  <si>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</si>
  <si>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</si>
  <si>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</si>
  <si>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</si>
  <si>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</si>
  <si>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</si>
  <si>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</si>
  <si>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</si>
  <si>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</si>
  <si>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</si>
  <si>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</si>
  <si>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</si>
  <si>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</si>
  <si>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</si>
  <si>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</si>
  <si>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</si>
  <si>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</si>
  <si>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</si>
  <si>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</si>
  <si>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</si>
  <si>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</si>
  <si>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</si>
  <si>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</si>
  <si>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</si>
  <si>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</si>
  <si>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</si>
  <si>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</si>
  <si>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</si>
  <si>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</si>
  <si>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</si>
  <si>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</si>
  <si>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</si>
  <si>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</si>
  <si>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</si>
  <si>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</si>
  <si>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</si>
  <si>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</si>
  <si>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</si>
  <si>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</si>
  <si>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</si>
  <si>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</si>
  <si>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</si>
  <si>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</si>
  <si>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</si>
  <si>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</si>
  <si>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</si>
  <si>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</si>
  <si>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</si>
  <si>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</si>
  <si>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</si>
  <si>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</si>
  <si>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</si>
  <si>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</si>
  <si>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</si>
  <si>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</si>
  <si>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</si>
  <si>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</si>
  <si>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</si>
  <si>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</si>
  <si>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</si>
  <si>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</si>
  <si>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</si>
  <si>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</si>
  <si>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</si>
  <si>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</si>
  <si>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</si>
  <si>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</si>
  <si>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</si>
  <si>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</si>
  <si>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</si>
  <si>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</si>
  <si>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</si>
  <si>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</si>
  <si>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</si>
  <si>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</si>
  <si>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</si>
  <si>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</si>
  <si>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</si>
  <si>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</si>
  <si>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</si>
  <si>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</si>
  <si>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</si>
  <si>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</si>
  <si>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</si>
  <si>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</si>
  <si>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</si>
  <si>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</si>
  <si>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</si>
  <si>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</si>
  <si>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</si>
  <si>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</si>
  <si>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</si>
  <si>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</si>
  <si>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</si>
  <si>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</si>
  <si>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</si>
  <si>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</si>
  <si>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</si>
  <si>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</si>
  <si>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</si>
  <si>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</si>
  <si>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</si>
  <si>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</si>
  <si>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</si>
  <si>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</si>
  <si>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</si>
  <si>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</si>
  <si>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</si>
  <si>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</si>
  <si>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</si>
  <si>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</si>
  <si>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</si>
  <si>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</si>
  <si>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</si>
  <si>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</si>
  <si>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</si>
  <si>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</si>
  <si>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</si>
  <si>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</si>
  <si>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</si>
  <si>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</si>
  <si>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</si>
  <si>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</si>
  <si>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</si>
  <si>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</si>
  <si>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</si>
  <si>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</si>
  <si>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</si>
  <si>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</si>
  <si>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</si>
  <si>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</si>
  <si>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</si>
  <si>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</si>
  <si>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</si>
  <si>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</si>
  <si>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</si>
  <si>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</si>
  <si>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</si>
  <si>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</si>
  <si>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</si>
  <si>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</si>
  <si>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</si>
  <si>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</si>
  <si>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</si>
  <si>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</si>
  <si>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AD.4.1.4</t>
  </si>
  <si>
    <t>Devolución de activos</t>
  </si>
  <si>
    <t>Todos los empleados y usuarios de partes externas deben devolver todos los activos de la organización que se encuentren a su cargo, al terminar su empleo, contrato o acuerdo.</t>
  </si>
  <si>
    <t>A.8.1.4</t>
  </si>
  <si>
    <t>PR.IP-11</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</si>
  <si>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</si>
  <si>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</si>
  <si>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</si>
  <si>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</si>
  <si>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</si>
  <si>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</si>
  <si>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</si>
  <si>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</si>
  <si>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</si>
  <si>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AD.4.2.2</t>
  </si>
  <si>
    <t>Etiquetado de la información</t>
  </si>
  <si>
    <t>A.8.2.2</t>
  </si>
  <si>
    <t>PR.DS-5
PR.PT-2</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</si>
  <si>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</si>
  <si>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</si>
  <si>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</si>
  <si>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</si>
  <si>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</si>
  <si>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</si>
  <si>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</si>
  <si>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</si>
  <si>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</si>
  <si>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</si>
  <si>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</si>
  <si>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</si>
  <si>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</si>
  <si>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</si>
  <si>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</si>
  <si>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</si>
  <si>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</si>
  <si>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</si>
  <si>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</si>
  <si>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</si>
  <si>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</si>
  <si>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</si>
  <si>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</si>
  <si>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</si>
  <si>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</si>
  <si>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</si>
  <si>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</si>
  <si>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</si>
  <si>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</si>
  <si>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</si>
  <si>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</si>
  <si>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</si>
  <si>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</si>
  <si>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</si>
  <si>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</si>
  <si>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</si>
  <si>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</si>
  <si>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</si>
  <si>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</si>
  <si>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</si>
  <si>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</si>
  <si>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</si>
  <si>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</si>
  <si>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</si>
  <si>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</si>
  <si>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</si>
  <si>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</si>
  <si>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</si>
  <si>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</si>
  <si>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</si>
  <si>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</si>
  <si>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</si>
  <si>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</si>
  <si>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</si>
  <si>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</si>
  <si>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</si>
  <si>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</si>
  <si>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</si>
  <si>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</si>
  <si>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</si>
  <si>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</si>
  <si>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</si>
  <si>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</si>
  <si>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</si>
  <si>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</si>
  <si>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</si>
  <si>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</si>
  <si>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</si>
  <si>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AD.6.1.5</t>
  </si>
  <si>
    <t>n/a</t>
  </si>
  <si>
    <t>Reglamentación de controles criptográficos.</t>
  </si>
  <si>
    <t>A.18.1.5</t>
  </si>
  <si>
    <t>AD.6.2</t>
  </si>
  <si>
    <t xml:space="preserve">A.18.2 </t>
  </si>
  <si>
    <t>AD.6.2.1</t>
  </si>
  <si>
    <t>A.18.2.1</t>
  </si>
  <si>
    <t>AD.6.2.2</t>
  </si>
  <si>
    <t>Asegurar el cumplimiento de los sistemas con las políticas y estándares de seguridad organizacional.</t>
  </si>
  <si>
    <t>A.18.2.2</t>
  </si>
  <si>
    <t>PR.IP-12</t>
  </si>
  <si>
    <t>AD.6.2.3</t>
  </si>
  <si>
    <t>Revisión de cumplimiento técnico.</t>
  </si>
  <si>
    <t>Los sistemas de información deben chequearse regularmente para el cumplimiento con los estándares de implementación de la seguridad.</t>
  </si>
  <si>
    <t>A.18.2.3</t>
  </si>
  <si>
    <t>ID.RA-1</t>
  </si>
  <si>
    <t>AD.7</t>
  </si>
  <si>
    <t>AD.7.1</t>
  </si>
  <si>
    <t>Asegurar la protección de los activos de la entidad que sean accesibles para los proveedores</t>
  </si>
  <si>
    <t>A.15.1</t>
  </si>
  <si>
    <t>AD.7.2</t>
  </si>
  <si>
    <t>Mantener el nivel acordado de seguridad de la información y de prestación del servicio en línea con los acuerdos con los proveedores</t>
  </si>
  <si>
    <t>A.15.2</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</si>
  <si>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</si>
  <si>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</si>
  <si>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</si>
  <si>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</si>
  <si>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</si>
  <si>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</si>
  <si>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</si>
  <si>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</si>
  <si>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</si>
  <si>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</si>
  <si>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</si>
  <si>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</si>
  <si>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t>T.1.1.2</t>
  </si>
  <si>
    <t>Acceso a redes y a servicios en red</t>
  </si>
  <si>
    <t>Se debe permitir acceso de los usuarios a la red y a los servicios de red para los que hayan sido autorizados específicamente.</t>
  </si>
  <si>
    <t>A.9.1.2</t>
  </si>
  <si>
    <t>PR.AC-4
PR.DS-5
PR.PT-3</t>
  </si>
  <si>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</si>
  <si>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</si>
  <si>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</si>
  <si>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</si>
  <si>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</si>
  <si>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</si>
  <si>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</si>
  <si>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</si>
  <si>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</si>
  <si>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</si>
  <si>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</si>
  <si>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</si>
  <si>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</si>
  <si>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</si>
  <si>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T.1.2.3</t>
  </si>
  <si>
    <t>Gestión de derechos de acceso privilegiado</t>
  </si>
  <si>
    <t>Se debe restringir y controlar la asignación y uso de derechos de acceso privilegiado.</t>
  </si>
  <si>
    <t>A.9.2.3</t>
  </si>
  <si>
    <t>PR.AC-4
PR.DS-5</t>
  </si>
  <si>
    <t>T.1.2.4</t>
  </si>
  <si>
    <t>Gestión de información de autenticación secreta de usuarios</t>
  </si>
  <si>
    <t>La asignación de información de autenticación secreta se debe controlar por medio de un proceso de gestión formal.</t>
  </si>
  <si>
    <t>A.9.2.4</t>
  </si>
  <si>
    <t>T.1.2.5</t>
  </si>
  <si>
    <t>Revisión de los derechos de acceso de usuarios</t>
  </si>
  <si>
    <t>Los propietarios de los activos deben revisar los derechos de acceso de los usuarios, a intervalos regulares.</t>
  </si>
  <si>
    <t>A.9.2.5</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</si>
  <si>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</si>
  <si>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</si>
  <si>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</si>
  <si>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</si>
  <si>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</si>
  <si>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</si>
  <si>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</si>
  <si>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</si>
  <si>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</si>
  <si>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</si>
  <si>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</si>
  <si>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</si>
  <si>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</si>
  <si>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</si>
  <si>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</si>
  <si>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</si>
  <si>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</si>
  <si>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</si>
  <si>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</si>
  <si>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</si>
  <si>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T.1.4.2</t>
  </si>
  <si>
    <t>Procedimiento de ingreso seguro</t>
  </si>
  <si>
    <t>Cuando lo requiere la política de control de acceso, el acceso a sistemas y aplicaciones se debe controlar mediante un proceso de ingreso seguro.</t>
  </si>
  <si>
    <t>A.9.4.2</t>
  </si>
  <si>
    <t>T.1.4.3</t>
  </si>
  <si>
    <t>Sistema de gestión de contraseñas</t>
  </si>
  <si>
    <t>Los sistemas de gestión de contraseñas deben ser interactivos y deben asegurar la calidad de las contraseñas.</t>
  </si>
  <si>
    <t>A.9.4.3</t>
  </si>
  <si>
    <t>T.1.4.4</t>
  </si>
  <si>
    <t>Uso de programas utilitarios privilegiados</t>
  </si>
  <si>
    <t>Se debe restringir y controlar estrictamente el uso de programas utilitarios que pudieran tener capacidad de anular el sistema y los controles de las aplicaciones.</t>
  </si>
  <si>
    <t>A.9.4.4</t>
  </si>
  <si>
    <t>T.1.4.5</t>
  </si>
  <si>
    <t>Control de acceso a códigos fuente de programas</t>
  </si>
  <si>
    <t>Se debe restringir el acceso a los códigos fuente de los programas.</t>
  </si>
  <si>
    <t xml:space="preserve">A.9.4.5 </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</si>
  <si>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</si>
  <si>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</si>
  <si>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</si>
  <si>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</si>
  <si>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</si>
  <si>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</si>
  <si>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</si>
  <si>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</si>
  <si>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</si>
  <si>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T.2.1.2</t>
  </si>
  <si>
    <t>Gestión de llaves</t>
  </si>
  <si>
    <t>Se debe desarrollar e implementar una política sobre el uso, protección y tiempo de vida de las llaves criptográficas durante todo su ciclo de vida.</t>
  </si>
  <si>
    <t>A.10.1.2</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</si>
  <si>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</si>
  <si>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</si>
  <si>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</si>
  <si>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</si>
  <si>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</si>
  <si>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</si>
  <si>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</si>
  <si>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</si>
  <si>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</si>
  <si>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</si>
  <si>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</si>
  <si>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</si>
  <si>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</si>
  <si>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</si>
  <si>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</si>
  <si>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T.3.1.3</t>
  </si>
  <si>
    <t>Líderes de los procesos</t>
  </si>
  <si>
    <t>Seguridad de oficinas, recintos e instalaciones</t>
  </si>
  <si>
    <t>Se debe diseñar y aplicar seguridad física a oficinas, recintos e instalaciones.</t>
  </si>
  <si>
    <t>A.11.1.3</t>
  </si>
  <si>
    <t>T.3.1.4</t>
  </si>
  <si>
    <t>Protección contra amenazas externas y ambientales</t>
  </si>
  <si>
    <t>Se debe diseñar y aplicar protección física contra desastres naturales, ataques maliciosos o accidentes.</t>
  </si>
  <si>
    <t>A.11.1.4</t>
  </si>
  <si>
    <t>ID.BE-5
PR.AC-2
PR.IP-5</t>
  </si>
  <si>
    <t>T.3.1.5</t>
  </si>
  <si>
    <t>Trabajo en áreas seguras</t>
  </si>
  <si>
    <t>Se debe diseñar y aplicar procedimientos para trabajo en áreas seguras.</t>
  </si>
  <si>
    <t xml:space="preserve">A.11.1.5 </t>
  </si>
  <si>
    <t>Componente planeación</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</si>
  <si>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</si>
  <si>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</si>
  <si>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</si>
  <si>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</si>
  <si>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</si>
  <si>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</si>
  <si>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</si>
  <si>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</si>
  <si>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</si>
  <si>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</si>
  <si>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</si>
  <si>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</si>
  <si>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T.3.2.2</t>
  </si>
  <si>
    <t>Servicios de suministro</t>
  </si>
  <si>
    <t>Los equipos se deben proteger contra fallas de energía y otras interrupciones causadas por fallas en los servicios de suministro.</t>
  </si>
  <si>
    <t>A.11.2.2</t>
  </si>
  <si>
    <t>ID.BE-4
PR.IP-5</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</si>
  <si>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</si>
  <si>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</si>
  <si>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</si>
  <si>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</si>
  <si>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</si>
  <si>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T.3.2.4</t>
  </si>
  <si>
    <t>Mantenimiento de equipos</t>
  </si>
  <si>
    <t>Los equipos se deben mantener correctamente para asegurar su disponibilidad e integridad continuas.</t>
  </si>
  <si>
    <t xml:space="preserve">A.11.2.4 </t>
  </si>
  <si>
    <t>PR.MA-1
PR.MA-2</t>
  </si>
  <si>
    <t>T.3.2.5</t>
  </si>
  <si>
    <t>Retiro de activos</t>
  </si>
  <si>
    <t>Los equipos, información o software no se deben retirar de su sitio sin autorización previa.</t>
  </si>
  <si>
    <t>A.11.2.5</t>
  </si>
  <si>
    <t>PR.MA-1</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</si>
  <si>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</si>
  <si>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</si>
  <si>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</si>
  <si>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</si>
  <si>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</si>
  <si>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</si>
  <si>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</si>
  <si>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</si>
  <si>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</si>
  <si>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T.3.2.8</t>
  </si>
  <si>
    <t>Equipos de usuario desatendidos</t>
  </si>
  <si>
    <t>Los usuarios deben asegurarse de que a los equipos desatendidos se les dé protección apropiada.</t>
  </si>
  <si>
    <t xml:space="preserve">A.11.2.8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</si>
  <si>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</si>
  <si>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</si>
  <si>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</si>
  <si>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</si>
  <si>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</si>
  <si>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</si>
  <si>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</si>
  <si>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</si>
  <si>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</si>
  <si>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</si>
  <si>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</si>
  <si>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</si>
  <si>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</si>
  <si>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T.4.1.2</t>
  </si>
  <si>
    <t>Se debe controlar los cambios en la organización, en los procesos de negocio, en las instalaciones y en los sistemas de procesamiento de información que afectan la seguridad de la información.</t>
  </si>
  <si>
    <t>A.12.1.2</t>
  </si>
  <si>
    <t>PR.IP-1
PR.IP-3</t>
  </si>
  <si>
    <t>T.4.1.3</t>
  </si>
  <si>
    <t>Para asegurar el desempeño requerido del sistema se debe hacer seguimiento al uso de los recursos, hacer los ajustes, y hacer proyecciones de los requisitos sobre la capacidad futura.</t>
  </si>
  <si>
    <t xml:space="preserve">A.12.1.3 </t>
  </si>
  <si>
    <t>ID.BE-4</t>
  </si>
  <si>
    <t>T.4.1.4</t>
  </si>
  <si>
    <t>Se debe separar los ambientes de desarrollo, prueba y operación, para reducir los riesgos de acceso o cambios no autorizados al ambiente de operación.</t>
  </si>
  <si>
    <t xml:space="preserve">A.12.1.4 </t>
  </si>
  <si>
    <t>PR.DS-7</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</si>
  <si>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</si>
  <si>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</si>
  <si>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</si>
  <si>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</si>
  <si>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</si>
  <si>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</si>
  <si>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</si>
  <si>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</si>
  <si>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</si>
  <si>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</si>
  <si>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</si>
  <si>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</si>
  <si>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</si>
  <si>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</si>
  <si>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</si>
  <si>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</si>
  <si>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</si>
  <si>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</si>
  <si>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</si>
  <si>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</si>
  <si>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</si>
  <si>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</si>
  <si>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</si>
  <si>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</si>
  <si>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T.4.4.2</t>
  </si>
  <si>
    <t>Las instalaciones y la información de registro se deben proteger contra alteración y acceso no autorizado.</t>
  </si>
  <si>
    <t xml:space="preserve">A.12.4.2 </t>
  </si>
  <si>
    <t>PR.PT-1</t>
  </si>
  <si>
    <t>T.4.4.3</t>
  </si>
  <si>
    <t>Las actividades del administrador y del operador del sistema se debe registrar, y los registros se deben proteger y revisar con regularidad.</t>
  </si>
  <si>
    <t xml:space="preserve">A.12.4.3 </t>
  </si>
  <si>
    <t>PR.PT-1
RS.AN-1</t>
  </si>
  <si>
    <t>T.4.4.4</t>
  </si>
  <si>
    <t>Los relojes de todos los sistemas de procesamiento de información pertinentes dentro de una organización o ámbito de seguridad se deben sincronizar con una única fuente de referencia de tiempo.</t>
  </si>
  <si>
    <t xml:space="preserve">A.12.4.4 </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</si>
  <si>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</si>
  <si>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</si>
  <si>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</si>
  <si>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</si>
  <si>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</si>
  <si>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</si>
  <si>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</si>
  <si>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</si>
  <si>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</si>
  <si>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</si>
  <si>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</si>
  <si>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</si>
  <si>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</si>
  <si>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</si>
  <si>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T.4.6.2</t>
  </si>
  <si>
    <t>Se debe establecer e implementar las reglas para la instalación de software por parte de los usuarios.</t>
  </si>
  <si>
    <t xml:space="preserve">A.12.6.2 </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</si>
  <si>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</si>
  <si>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</si>
  <si>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</si>
  <si>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</si>
  <si>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</si>
  <si>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</si>
  <si>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</si>
  <si>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</si>
  <si>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</si>
  <si>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</si>
  <si>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</si>
  <si>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</si>
  <si>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</si>
  <si>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</si>
  <si>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</si>
  <si>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</si>
  <si>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</si>
  <si>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</si>
  <si>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</si>
  <si>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T.5.1.3</t>
  </si>
  <si>
    <t>Separación en las redes</t>
  </si>
  <si>
    <t>Los grupos de servicios de información, usuarios y sistemas de información se deben separar en las redes.</t>
  </si>
  <si>
    <t xml:space="preserve">A.13.1.3 </t>
  </si>
  <si>
    <t>PR.AC-5
PR.DS-5</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</si>
  <si>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</si>
  <si>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</si>
  <si>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</si>
  <si>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</si>
  <si>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</si>
  <si>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</si>
  <si>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</si>
  <si>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</si>
  <si>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T.5.2.2</t>
  </si>
  <si>
    <t>Acuerdos sobre transferencia de información</t>
  </si>
  <si>
    <t>Los acuerdos deben tener en cuenta la transferencia segura de información del negocio entre la organización y las partes externas.</t>
  </si>
  <si>
    <t xml:space="preserve">A.13.2.2 </t>
  </si>
  <si>
    <t>T.5.2.3</t>
  </si>
  <si>
    <t>Mensajería electrónica</t>
  </si>
  <si>
    <t>Se debe proteger adecuadamente la información incluida en la mensajería electrónica.</t>
  </si>
  <si>
    <t xml:space="preserve">A.13.2.3 </t>
  </si>
  <si>
    <t>PR.DS-2
PR.DS-5</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</si>
  <si>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</si>
  <si>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</si>
  <si>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</si>
  <si>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</si>
  <si>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</si>
  <si>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</si>
  <si>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</si>
  <si>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</si>
  <si>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</si>
  <si>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</si>
  <si>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</si>
  <si>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</si>
  <si>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</si>
  <si>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</si>
  <si>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</si>
  <si>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</si>
  <si>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</si>
  <si>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</si>
  <si>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</si>
  <si>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</si>
  <si>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</si>
  <si>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</si>
  <si>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</si>
  <si>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</si>
  <si>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</si>
  <si>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</si>
  <si>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</si>
  <si>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</si>
  <si>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</si>
  <si>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</si>
  <si>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T.6.2.2</t>
  </si>
  <si>
    <t>Procedimientos de control de cambios en sistemas</t>
  </si>
  <si>
    <t>Los cambios a los sistemas dentro del ciclo de vida de desarrollo se debe controlar mediante el uso de procedimientos formales de control de cambios.</t>
  </si>
  <si>
    <t xml:space="preserve">A.14.2.2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</si>
  <si>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</si>
  <si>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</si>
  <si>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</si>
  <si>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</si>
  <si>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</si>
  <si>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</si>
  <si>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</si>
  <si>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</si>
  <si>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</si>
  <si>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</si>
  <si>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</si>
  <si>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</si>
  <si>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</si>
  <si>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</si>
  <si>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</si>
  <si>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</si>
  <si>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</si>
  <si>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</si>
  <si>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T.6.2.7</t>
  </si>
  <si>
    <t>Desarrollo contratado externamente</t>
  </si>
  <si>
    <t>La organización debe supervisar y hacer seguimiento de la actividad de desarrollo de sistemas contratados externamente.</t>
  </si>
  <si>
    <t xml:space="preserve">A.14.2.7 </t>
  </si>
  <si>
    <t>DE.CM-6</t>
  </si>
  <si>
    <t>T.6.2.8</t>
  </si>
  <si>
    <t>Pruebas de seguridad de sistemas</t>
  </si>
  <si>
    <t>Durante el desarrollo se debe llevar a cabo pruebas de funcionalidad de la seguridad.</t>
  </si>
  <si>
    <t>A.14.2.8</t>
  </si>
  <si>
    <t>DE.DP-3</t>
  </si>
  <si>
    <t>T.6.2.9</t>
  </si>
  <si>
    <t>Prueba de aceptación de sistemas</t>
  </si>
  <si>
    <t>Para los sistemas de información nuevos, actualizaciones y nuevas versiones, se debe establecer programas de prueba para aceptación y criterios de aceptación relacionados.</t>
  </si>
  <si>
    <t xml:space="preserve">A.14.2.9 </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</si>
  <si>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</si>
  <si>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</si>
  <si>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</si>
  <si>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</si>
  <si>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</si>
  <si>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</si>
  <si>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</si>
  <si>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T.7.</t>
  </si>
  <si>
    <t>T.7.1</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</si>
  <si>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</si>
  <si>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</si>
  <si>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</si>
  <si>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</si>
  <si>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</si>
  <si>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</si>
  <si>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</si>
  <si>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</si>
  <si>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</si>
  <si>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</si>
  <si>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</si>
  <si>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</si>
  <si>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</si>
  <si>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</si>
  <si>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</si>
  <si>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</si>
  <si>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</si>
  <si>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</si>
  <si>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</si>
  <si>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</si>
  <si>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</si>
  <si>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</si>
  <si>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</si>
  <si>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</si>
  <si>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</si>
  <si>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</si>
  <si>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</si>
  <si>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</si>
  <si>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</si>
  <si>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</si>
  <si>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</si>
  <si>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</si>
  <si>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</si>
  <si>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</si>
  <si>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</si>
  <si>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</si>
  <si>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</si>
  <si>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</si>
  <si>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</si>
  <si>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</si>
  <si>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</si>
  <si>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</si>
  <si>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</si>
  <si>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</si>
  <si>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</si>
  <si>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</si>
  <si>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</si>
  <si>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</si>
  <si>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</si>
  <si>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</si>
  <si>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</si>
  <si>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</si>
  <si>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</si>
  <si>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</si>
  <si>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</si>
  <si>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</si>
  <si>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</si>
  <si>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</si>
  <si>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</si>
  <si>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</si>
  <si>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</si>
  <si>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</si>
  <si>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</si>
  <si>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</si>
  <si>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</si>
  <si>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</si>
  <si>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</si>
  <si>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</si>
  <si>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</si>
  <si>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</si>
  <si>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</si>
  <si>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</si>
  <si>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</si>
  <si>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</si>
  <si>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</si>
  <si>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</si>
  <si>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</si>
  <si>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</si>
  <si>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</si>
  <si>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</si>
  <si>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</si>
  <si>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</si>
  <si>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</si>
  <si>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</si>
  <si>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</si>
  <si>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</si>
  <si>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</si>
  <si>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</si>
  <si>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</si>
  <si>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</si>
  <si>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</si>
  <si>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</si>
  <si>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M.2</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</si>
  <si>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</si>
  <si>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</si>
  <si>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</si>
  <si>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</si>
  <si>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</si>
  <si>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</si>
  <si>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</si>
  <si>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</si>
  <si>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</si>
  <si>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</si>
  <si>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</si>
  <si>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</si>
  <si>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</si>
  <si>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</si>
  <si>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</si>
  <si>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</si>
  <si>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Administrativas</t>
  </si>
  <si>
    <t>Se clasifican los activos de información lógicos y físicos de la Entidad.</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</si>
  <si>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</si>
  <si>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</si>
  <si>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</si>
  <si>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</si>
  <si>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</si>
  <si>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</si>
  <si>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</si>
  <si>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</si>
  <si>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</si>
  <si>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Tecnicas</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</si>
  <si>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</si>
  <si>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</si>
  <si>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</si>
  <si>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</si>
  <si>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</si>
  <si>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</si>
  <si>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</si>
  <si>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</si>
  <si>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</si>
  <si>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</si>
  <si>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</si>
  <si>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</si>
  <si>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</si>
  <si>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</si>
  <si>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</si>
  <si>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</si>
  <si>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</si>
  <si>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</si>
  <si>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</si>
  <si>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</si>
  <si>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</si>
  <si>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</si>
  <si>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</si>
  <si>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</si>
  <si>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</si>
  <si>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</si>
  <si>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</si>
  <si>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</si>
  <si>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</si>
  <si>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</si>
  <si>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</si>
  <si>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</si>
  <si>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</si>
  <si>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</si>
  <si>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1) Se realizan pruebas y ventanas de mantenimiento (simulacro), para determinar la efectividad de los planes de respuesta de incidentes, es 60.
2) Si La Entidad aprende continuamente sobre los incidentes de seguridad presentados, es 80.</t>
  </si>
  <si>
    <t>Se realizan pruebas a las aplicaciones o software desarrollado “in house” para determinar que umplen con los requisitos de seguridad y privacidad de la información</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</si>
  <si>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</si>
  <si>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</si>
  <si>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</si>
  <si>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</si>
  <si>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</si>
  <si>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</si>
  <si>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</si>
  <si>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</si>
  <si>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</si>
  <si>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</si>
  <si>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</si>
  <si>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</si>
  <si>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</si>
  <si>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</si>
  <si>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</si>
  <si>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</si>
  <si>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</si>
  <si>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</si>
  <si>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</si>
  <si>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</si>
  <si>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</si>
  <si>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</si>
  <si>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ID.RA-3</t>
  </si>
  <si>
    <t>Las amenazas internas y externas son identificadas y documentadas.</t>
  </si>
  <si>
    <t>RS.IM-2</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</si>
  <si>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</si>
  <si>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</si>
  <si>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</si>
  <si>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</si>
  <si>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</si>
  <si>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</si>
  <si>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</si>
  <si>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</si>
  <si>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</si>
  <si>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</si>
  <si>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</si>
  <si>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</si>
  <si>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</si>
  <si>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</si>
  <si>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</si>
  <si>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</si>
  <si>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</si>
  <si>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</si>
  <si>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</si>
  <si>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</si>
  <si>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</si>
  <si>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</si>
  <si>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</si>
  <si>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</si>
  <si>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</si>
  <si>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</si>
  <si>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</si>
  <si>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</si>
  <si>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</si>
  <si>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</si>
  <si>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</si>
  <si>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</si>
  <si>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</si>
  <si>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</si>
  <si>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</si>
  <si>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</si>
  <si>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</si>
  <si>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</si>
  <si>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</si>
  <si>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</si>
  <si>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</si>
  <si>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</si>
  <si>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</si>
  <si>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</si>
  <si>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</si>
  <si>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</si>
  <si>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</si>
  <si>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</si>
  <si>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</si>
  <si>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</si>
  <si>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</si>
  <si>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</si>
  <si>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</si>
  <si>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</si>
  <si>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</si>
  <si>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</si>
  <si>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</si>
  <si>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</si>
  <si>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</si>
  <si>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</si>
  <si>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</si>
  <si>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</si>
  <si>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</si>
  <si>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</si>
  <si>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</si>
  <si>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</si>
  <si>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</si>
  <si>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</si>
  <si>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</si>
  <si>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</si>
  <si>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</si>
  <si>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</si>
  <si>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</si>
  <si>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</si>
  <si>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</si>
  <si>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</si>
  <si>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</si>
  <si>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</si>
  <si>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</si>
  <si>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</si>
  <si>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</si>
  <si>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</si>
  <si>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</si>
  <si>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</si>
  <si>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</si>
  <si>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</si>
  <si>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</si>
  <si>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</si>
  <si>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</si>
  <si>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</si>
  <si>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</si>
  <si>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</si>
  <si>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</si>
  <si>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</si>
  <si>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</si>
  <si>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</si>
  <si>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</si>
  <si>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</si>
  <si>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</si>
  <si>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</si>
  <si>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</si>
  <si>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</si>
  <si>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</si>
  <si>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</si>
  <si>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</si>
  <si>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</si>
  <si>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</si>
  <si>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</si>
  <si>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</si>
  <si>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</si>
  <si>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</si>
  <si>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</si>
  <si>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</si>
  <si>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</si>
  <si>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</si>
  <si>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</si>
  <si>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</si>
  <si>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</si>
  <si>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</si>
  <si>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</si>
  <si>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</si>
  <si>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</si>
  <si>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</si>
  <si>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</si>
  <si>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</si>
  <si>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</si>
  <si>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</si>
  <si>
    <t xml:space="preserve">
Pregunte como la Entidad integra la seguridad de la información en el ciclo de vida de los proyectos para asegurar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</si>
  <si>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r>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t>
    </r>
    <r>
      <rPr>
        <sz val="9"/>
        <color theme="1"/>
        <rFont val="Calibri"/>
        <family val="2"/>
        <scheme val="minor"/>
      </rPr>
      <t xml:space="preserve">
b) los requisitos de la protección física; </t>
    </r>
    <r>
      <rPr>
        <sz val="9"/>
        <color theme="1"/>
        <rFont val="Calibri"/>
        <family val="2"/>
        <scheme val="minor"/>
      </rPr>
      <t xml:space="preserve">
c) las restricciones para la instalación de software; </t>
    </r>
    <r>
      <rPr>
        <sz val="9"/>
        <color rgb="FFFF0000"/>
        <rFont val="Calibri"/>
        <family val="2"/>
        <scheme val="minor"/>
      </rPr>
      <t xml:space="preserve"> </t>
    </r>
    <r>
      <rPr>
        <sz val="9"/>
        <color theme="1"/>
        <rFont val="Calibri"/>
        <family val="2"/>
        <scheme val="minor"/>
      </rPr>
      <t xml:space="preserv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r>
  </si>
  <si>
    <r>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r>
    <r>
      <rPr>
        <sz val="11"/>
        <color rgb="FFFF0000"/>
        <rFont val="Calibri"/>
        <family val="2"/>
        <scheme val="minor"/>
      </rPr>
      <t>Nota: Se recomienda implementar y documentar en la declaración de aplicabilidad.</t>
    </r>
  </si>
  <si>
    <t>INSTITUCIÓN UNIVERSITARIA COLEGIO MAYOR DEL CAUCA</t>
  </si>
  <si>
    <t>De orden territorial</t>
  </si>
  <si>
    <t>Somos una Institución Universitaria Pública, comprometida con el desarrollo regional, a través de la formación integral de personas, donde el ser, saber y el hacer se fundamentan en los principios de libertad, convivencia, respeto a la vida, la diversidad y el medio ambiente.</t>
  </si>
  <si>
    <t>El Colegio Mayor del Cauca creado por la Ley 48 de 1945, inició su labor académica el 13 de noviembre de 1967. En el año 2008 se expide la Resolución 5858 por medio de la cual se modifica su carácter académico a INSTITUCIÓN UNIVERSITARIA. Es un Establecimiento Público del orden departamental, de carácter académico, con personería jurídica, autonomía administrativa, patrimonio independiente y con domicilio en la ciudad de Popayán.
Para afrontar este nuevo reto, la Institución se preparó diseñando nuevos programas académicos profesionales y por ciclos propedéuticos y efectuando importantes reformas a sus programas tecnológicos.
Inicia esta etapa con una oferta académica que satisfaga las necesidades regionales a través de sus tres Facultades así: Facultad de Arte y Diseño: Tecnologías en: Delineantes de Arquitectura e Ingeniería, Diseño Artesanal, carrera profesional en Arquitectura, Diplomados enfocados a construcciones amigables con el medio ambiente (Arquitectura Bioclimática) y su programa de extensión ArteMayor que ofrece: Música: guitarra clásica y eléctrica, piano, violín, batería, gramática musical, Audiovisuales: fotografía, producción, guión, manejo de cámaras, tecnología audiovisual; Facultad de Ciencias Sociales y de la Administración: Tecnologías en: Gestión Financiera, Gestión Empresarial y Gestión Comercial y de Mercados con su ciclo propedéutico en Administración de Empresas y el Programa de formación académica en conocimientos y aptitud ocupacional de idioma extranjero - Inglés; Facultad de Ingeniería: Tecnología en Desarrollo de Software y su carrera profesional en Ingeniería Informática, extensión en herramientas computacionales y diplomados en áreas afines y cambiantes de acuerdo al avance tecnológico mundial .
Su desarrollo académico se fundamenta en principios y valores que se constituyen en un eje transversal de la formación que reciben sus estudiantes.
Personal: Su mayor cualidad está reflejada en el calidad humana y formación de sus servidores públicos que han integrado la lealtad, la transparencia y el compromiso a su proyecto de vida. Esto se refleja en la efectividad, eficiencia y eficacia de los diferentes procesos que se desarrollan cotidianamente y al alcance de grandes propósitos que se cumplen para bien de la sociedad.
Estudiantes: Su razón de trabajo y objetivo de desarrollo y buenas prácticas. Todo el trabajo de directivos, docentes y administrativos está encaminado a la satisfacción de sus necesidades de formación para que puedan alcanzar sus sueños y cumplir sus metas. Jóvenes de todos los Municipios del Cauca y de los departamentos que constituyen su área de influencia acceden a la Educación Superior a través de un proceso de admisión claro, preciso que brinda confianza a quienes escogen esta oportunidad de estudio. Estudiantes que llegan con la certeza de encontrar el beneficio de estudiar en una INSTITUCION PÚBLICA, amparada por la generosidad de los colombianos, pero también conocedores de la responsabilidad que encierra acceder a estos cupos que otros menos afortunados no han podido disfrutar. Por eso la importancia de entender que en una Institución Pública todos adquirimos una deuda de responsabilidad con el PAÍS la cual debemos honrar con responsabilidad y dignidad.
La Investigación es considerada como una función sustancial de la formación, es un elemento articulador entre la docencia, la proyección social y la extensión, toda vez que a través de ella se busca el conocimiento de la problemática regional y el planteamiento de soluciones. Cuenta con 5 grupos de investigación escalafonados en Colciencias.
La Proyección Social le permite a la Institución Universitaria Colegio Mayor del Cauca acercarse a la sociedad, sus proyectos le permiten ser generadores de propuestas de desarrollo, de ideas emprendedoras, o pueden estar inmersos en contribuir a la solución de conflictos, ocasionados por factores como la pobreza, el desplazamiento, el desempleo, el analfabetismo, o la insatisfacción de necesidades.
Cuenta con cuatro Sedes: El Claustro de la Encarnación declarado Monumento Nacional y patrimonio arquitectónico de la ciudad de Popayán, la Casa Obando casona colonial que conserva el estilo propio de las casas payaneses, el edificio Bicentenario que integra su fachada a la lectura urbana del sector histórico de la ciudad y la armoniza con la construcción moderna en su interior con grandes espacios acompañados por soleados e iluminados corredores y salones de clase que invitan al estudio y la reflexión y la sede norte.</t>
  </si>
  <si>
    <t>ENTIDAD DE ORDEN TERRITORIAL B</t>
  </si>
  <si>
    <t>Tipo de entidad y plazos. docx
Respuesta MinTic Clasificación y plazos.pdf</t>
  </si>
  <si>
    <t>Se obtiene del sistema CELESTE</t>
  </si>
  <si>
    <t>Visita al Centro de Cómputo</t>
  </si>
  <si>
    <t>Responsable de bienes y servicios</t>
  </si>
  <si>
    <t>Gestión Documental</t>
  </si>
  <si>
    <t>Recepcionar las transferencias documentales</t>
  </si>
  <si>
    <t>Ejecutar las actividades definidas en el PINAR (producción documental, gestión y trámite, organización, transferencias, disposición de documentos, preservación a largo plazo y valoración</t>
  </si>
  <si>
    <t>Registrar y controlar el préstamo de documentos</t>
  </si>
  <si>
    <t>Ubicar, conservar y preservar los acervos documentales</t>
  </si>
  <si>
    <t xml:space="preserve">Eliminar documentos según la disposición señalada en tablas de retención </t>
  </si>
  <si>
    <t xml:space="preserve"> Administración de los registros (producción, organización, preservación y control de documentos en los archivos de gestión)</t>
  </si>
  <si>
    <t>Cumplimiento</t>
  </si>
  <si>
    <t>Relaciones con proveedores</t>
  </si>
  <si>
    <t>Aspectos de seguridad de la información de la gestión de la continuidad del negocio</t>
  </si>
  <si>
    <t xml:space="preserve">Seguridad física y del entorno </t>
  </si>
  <si>
    <t>Áreas  seguras</t>
  </si>
  <si>
    <t>Responsable de Seguridad de la Información</t>
  </si>
  <si>
    <t>Políticas de seguridad de la información</t>
  </si>
  <si>
    <t>Organización de la seguridad de la información</t>
  </si>
  <si>
    <t>Seguridad de los recursos humanos</t>
  </si>
  <si>
    <t>Gestión de activos</t>
  </si>
  <si>
    <t>Control de acceso</t>
  </si>
  <si>
    <t>Criptografía</t>
  </si>
  <si>
    <t>Seguridad física y del entorno</t>
  </si>
  <si>
    <t>Seguridad de las operaciones</t>
  </si>
  <si>
    <t>Procedimientos operacionales y responsabilidades</t>
  </si>
  <si>
    <t>Protección contra códigos maliciosos</t>
  </si>
  <si>
    <t>Copias de respaldo</t>
  </si>
  <si>
    <t>Registro y seguimiento</t>
  </si>
  <si>
    <t>Control del software operacional</t>
  </si>
  <si>
    <t>Consideraciones sobre auditorías de sistemas de información</t>
  </si>
  <si>
    <t>Seguridad de las comunicaciones</t>
  </si>
  <si>
    <t>Gestión de la seguridad de las redes</t>
  </si>
  <si>
    <t>Transferencia de información</t>
  </si>
  <si>
    <t xml:space="preserve">Datos de prueba </t>
  </si>
  <si>
    <t>Adquisición, desarrollo y mantenimiento de sistemas</t>
  </si>
  <si>
    <t>Requisitos de seguridad de los sistemas de información</t>
  </si>
  <si>
    <t>Seguridad en los procesos de desarrollo y de soporte</t>
  </si>
  <si>
    <t>Gestión de incidentes de seguridad de la información</t>
  </si>
  <si>
    <t>Gestión Financiera y Contable</t>
  </si>
  <si>
    <t>Responsable de TIC</t>
  </si>
  <si>
    <t>Codificar y registrar información contable y financiera</t>
  </si>
  <si>
    <t>control de software operacional</t>
  </si>
  <si>
    <t>Las prioridades relacionadas con la misión, objetivos y actividades de la Entidad son establecidas y comunicadas.</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</si>
  <si>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búsqueda de eventos como personal no autorizado, u otros eventos relacionados con  conexiones, dispositivos y software. </t>
  </si>
  <si>
    <t>Comunicaciones</t>
  </si>
  <si>
    <t>Actualizar base de datos</t>
  </si>
  <si>
    <t>Recoger información  para elaborar comunicados y alimentar la página web (información secundaria)</t>
  </si>
  <si>
    <t>Proyectar estrategias de difusión que permitan informar a las partes interesadas y la ciudadanía sobre el funcionamiento, gestión y resultados institucionales</t>
  </si>
  <si>
    <t>Actualizar base de datos con los admitidos y matriculados de la feria académica institucional de cada período académico</t>
  </si>
  <si>
    <t>Trabajar conjuntamente con el grupo de sistemas para modificar, actualizar y realizar el cierre del proceso de admisión</t>
  </si>
  <si>
    <t>Seleccionar y publicar de lista de admitidos en cada periodo académico</t>
  </si>
  <si>
    <t>Ejecutar el registro y control académico en cada facultad</t>
  </si>
  <si>
    <t>Administración Académica</t>
  </si>
  <si>
    <t>Registrar y actualizar la base de datos de los egresados</t>
  </si>
  <si>
    <t>Ejecutar el registro y control académico</t>
  </si>
  <si>
    <t>Relacionamiento con el entorno</t>
  </si>
  <si>
    <t>Ejecutar el registro y control académico (Educación continuada)</t>
  </si>
  <si>
    <t>Educación para el trabajo y desarrollo humano</t>
  </si>
  <si>
    <t>Evaluar, establecer y aprobar las directrices políticas, objetivos, metas institucionales</t>
  </si>
  <si>
    <t>Aprobar  y gestionar  recursos para garantizar el cumplimiento de los objetivos y metas aprobadas en la planeación institucional</t>
  </si>
  <si>
    <t>Estudio y aprobación de los documentos institucionales normativos</t>
  </si>
  <si>
    <t>Planeación estratégica</t>
  </si>
  <si>
    <t>Realizar seguimiento a los diferentes planes de trabajo de la institución en las fechas establecidas dentro de los formatos de planeación institucional</t>
  </si>
  <si>
    <t>Consolidar el mapa de riesgos institucional a partir de la información generada por cada uno de los procesos</t>
  </si>
  <si>
    <t>Realizar seguimiento a las acciones  de mejora implementadas a partir de los sistemas de gestión</t>
  </si>
  <si>
    <t>Cumplimiento con las políticas y normas de seguridad</t>
  </si>
  <si>
    <t>Realizar actualizaciones permanentes del sistema de Gestión integrado según las solicitudes de los diferentes procesos y la normatividad aplicable a la institución</t>
  </si>
  <si>
    <t xml:space="preserve"> Identificar causas de retiro en los diferentes tipos de vinculación que se presenten y expedir los actos administrativos</t>
  </si>
  <si>
    <t>Las prioridades relaciondadas con la misión, objetivos y actividades de la Entidad son establecidas y comunicadas</t>
  </si>
  <si>
    <t>La entidad conoce su papel dentro del estado Colombiano, identifica y comunica a las partes interesadas la infraestructura crítica</t>
  </si>
  <si>
    <t>Con base en el inventario de activos de información clasificado, se establece la caracterización de cada uno de los sistemas de información</t>
  </si>
  <si>
    <t>Verificación, revisión y evaluación de la continuidad de la seguridad de la información</t>
  </si>
  <si>
    <t>Pregunte sobre las  membrecías en grupos o foros de interés especial en seguridad de la información en los que se encuentran inscritos las personas responsables de la SI.</t>
  </si>
  <si>
    <t>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</si>
  <si>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</si>
  <si>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r>
      <t>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t>
    </r>
    <r>
      <rPr>
        <sz val="10"/>
        <color rgb="FFFF0000"/>
        <rFont val="Calibri"/>
        <family val="2"/>
        <scheme val="minor"/>
      </rPr>
      <t xml:space="preserve"> </t>
    </r>
    <r>
      <rPr>
        <sz val="10"/>
        <color theme="1"/>
        <rFont val="Calibri"/>
        <family val="2"/>
        <scheme val="minor"/>
      </rPr>
      <t xml:space="preserve">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t>
    </r>
    <r>
      <rPr>
        <sz val="10"/>
        <color theme="1"/>
        <rFont val="Calibri"/>
        <family val="2"/>
        <scheme val="minor"/>
      </rPr>
      <t xml:space="preserve">
c) mantener y hacer seguimiento de un libro de registro (physical log book) físico o un rastro de auditoría electrónica de todos los accesos; </t>
    </r>
    <r>
      <rPr>
        <sz val="10"/>
        <color rgb="FFFF0000"/>
        <rFont val="Calibri"/>
        <family val="2"/>
        <scheme val="minor"/>
      </rPr>
      <t xml:space="preserve"> </t>
    </r>
    <r>
      <rPr>
        <sz val="10"/>
        <color theme="1"/>
        <rFont val="Calibri"/>
        <family val="2"/>
        <scheme val="minor"/>
      </rPr>
      <t xml:space="preserve">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t>
    </r>
    <r>
      <rPr>
        <sz val="10"/>
        <color theme="1"/>
        <rFont val="Calibri"/>
        <family val="2"/>
        <scheme val="minor"/>
      </rPr>
      <t xml:space="preserve">
f) definir los derechos de acceso a áreas seguras se deben revisar y actualizar regularmente, y revocar cuando sea necesario. </t>
    </r>
  </si>
  <si>
    <t>De acuerdo a la NIST deben identificarse los elementos de resiliencia para soportar la entrega de los servicios críticos de la entidad.</t>
  </si>
  <si>
    <t>CID</t>
  </si>
  <si>
    <t>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teniendo en cuenta la criticidad de la información, sistemas y procesos del negocio involucrados, los incidentes de seguridad de la información y la revaloración de los riesgos.</t>
  </si>
  <si>
    <t>https://unimayor.edu.co/web/unimayor/area-administrativa/estructura-academico-administrativa/organigrama</t>
  </si>
  <si>
    <t>Estratificación de la entidad.Docx</t>
  </si>
  <si>
    <t xml:space="preserve">Sistema financiero y contable </t>
  </si>
  <si>
    <t>En proceso</t>
  </si>
  <si>
    <t xml:space="preserve"> Derechos de propiedad intelectual</t>
  </si>
  <si>
    <t>Responsable de Investigaciones</t>
  </si>
  <si>
    <r>
      <t xml:space="preserve">Solicite la política de seguridad de la información de la entidad y evalúe:
a) Si se definen los objetivos, alcance de la política </t>
    </r>
    <r>
      <rPr>
        <sz val="9"/>
        <color theme="1"/>
        <rFont val="Calibri"/>
        <family val="2"/>
        <scheme val="minor"/>
      </rPr>
      <t xml:space="preserve">
b) Si esta se encuentra alineada con la estrategia y objetivos de la entidad</t>
    </r>
    <r>
      <rPr>
        <sz val="9"/>
        <color theme="1"/>
        <rFont val="Calibri"/>
        <family val="2"/>
        <scheme val="minor"/>
      </rPr>
      <t xml:space="preserve">
c) Si fue debidamente aprobada y socializada al interior de la entidad por la alta dirección </t>
    </r>
    <r>
      <rPr>
        <sz val="9"/>
        <color theme="1"/>
        <rFont val="Calibri"/>
        <family val="2"/>
        <scheme val="minor"/>
      </rPr>
      <t xml:space="preserve">
Revise si la política:
a)Define que es seguridad de la información </t>
    </r>
    <r>
      <rPr>
        <sz val="9"/>
        <color theme="1"/>
        <rFont val="Calibri"/>
        <family val="2"/>
        <scheme val="minor"/>
      </rPr>
      <t xml:space="preserve">
b) La asignación de las responsabilidades generales y específicas para la gestión de la seguridad de la información, a roles definidos </t>
    </r>
    <r>
      <rPr>
        <sz val="9"/>
        <color theme="1"/>
        <rFont val="Calibri"/>
        <family val="2"/>
        <scheme val="minor"/>
      </rPr>
      <t xml:space="preserve">
c) Los procesos para manejar las desviaciones y las excepciones. </t>
    </r>
    <r>
      <rPr>
        <sz val="9"/>
        <color theme="1"/>
        <rFont val="Calibri"/>
        <family val="2"/>
        <scheme val="minor"/>
      </rPr>
      <t xml:space="preserve">
Indague sobre los responsables designados formalmente por la dirección para desarrollar, actualizar y revisar las políticas.</t>
    </r>
    <r>
      <rPr>
        <sz val="9"/>
        <color theme="1"/>
        <rFont val="Calibri"/>
        <family val="2"/>
        <scheme val="minor"/>
      </rPr>
      <t xml:space="preserve">
Verifique cada cuanto o bajo que circunstancias se revisan y actualizan, verifique la ultima fecha de emisión de la política frente a la fecha actual y que cambios a sufrido, por lo menos debe haber una revisión anual.</t>
    </r>
    <r>
      <rPr>
        <sz val="9"/>
        <color theme="1"/>
        <rFont val="Calibri"/>
        <family val="2"/>
        <scheme val="minor"/>
      </rPr>
      <t xml:space="preserve">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</si>
  <si>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r>
      <t xml:space="preserve">Para revisarlo frente a la NIST( Instituto Nacional de Normas y Tecnología) verifique si 1) los roles y responsabilidades frente a la ciberseguridad han sido establecidos </t>
    </r>
    <r>
      <rPr>
        <sz val="9"/>
        <color rgb="FFFF0000"/>
        <rFont val="Calibri"/>
        <family val="2"/>
        <scheme val="minor"/>
      </rPr>
      <t>(Si)</t>
    </r>
    <r>
      <rPr>
        <sz val="9"/>
        <color theme="1"/>
        <rFont val="Calibri"/>
        <family val="2"/>
        <scheme val="minor"/>
      </rPr>
      <t xml:space="preserve"> 2) los roles y responsabilidades de seguridad de la información han sido coordinados y alineados con los roles internos y las terceras partes externas </t>
    </r>
    <r>
      <rPr>
        <sz val="9"/>
        <color rgb="FFFF0000"/>
        <rFont val="Calibri"/>
        <family val="2"/>
        <scheme val="minor"/>
      </rPr>
      <t>(si)</t>
    </r>
    <r>
      <rPr>
        <sz val="9"/>
        <color theme="1"/>
        <rFont val="Calibri"/>
        <family val="2"/>
        <scheme val="minor"/>
      </rPr>
      <t xml:space="preserve">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t>
    </r>
    <r>
      <rPr>
        <sz val="9"/>
        <color rgb="FFFF0000"/>
        <rFont val="Calibri"/>
        <family val="2"/>
        <scheme val="minor"/>
      </rPr>
      <t>(Si)</t>
    </r>
    <r>
      <rPr>
        <sz val="9"/>
        <color theme="1"/>
        <rFont val="Calibri"/>
        <family val="2"/>
        <scheme val="minor"/>
      </rPr>
      <t>, esto se ve reflejado en comités donde se discutan temas como la política de SI, los riesgos o incidentes.
2) Están claramente definidos los roles y responsabilidades y asignados a personal con las competencias requeridas?</t>
    </r>
    <r>
      <rPr>
        <sz val="9"/>
        <color rgb="FFFF0000"/>
        <rFont val="Calibri"/>
        <family val="2"/>
        <scheme val="minor"/>
      </rPr>
      <t>(Si)</t>
    </r>
    <r>
      <rPr>
        <sz val="9"/>
        <color theme="1"/>
        <rFont val="Calibri"/>
        <family val="2"/>
        <scheme val="minor"/>
      </rPr>
      <t xml:space="preserve">,
3) Están identificadas los responsables y responsabilidades para la protección de los activos? </t>
    </r>
    <r>
      <rPr>
        <sz val="9"/>
        <color rgb="FFFF0000"/>
        <rFont val="Calibri"/>
        <family val="2"/>
        <scheme val="minor"/>
      </rPr>
      <t>(Si)</t>
    </r>
    <r>
      <rPr>
        <sz val="9"/>
        <color theme="1"/>
        <rFont val="Calibri"/>
        <family val="2"/>
        <scheme val="minor"/>
      </rPr>
      <t xml:space="preserve"> (Una práctica común es nombrar un propietario para cada activo, quien entonces se convierte en el responsable de su protección)
4)Están definidas las responsabilidades para la gestión del riesgo de SI y la aceptación de los riesgos residuales? </t>
    </r>
    <r>
      <rPr>
        <sz val="9"/>
        <color rgb="FFFF0000"/>
        <rFont val="Calibri"/>
        <family val="2"/>
        <scheme val="minor"/>
      </rPr>
      <t>(Si)</t>
    </r>
    <r>
      <rPr>
        <sz val="9"/>
        <color theme="1"/>
        <rFont val="Calibri"/>
        <family val="2"/>
        <scheme val="minor"/>
      </rPr>
      <t xml:space="preserve">
5) Están definidos y documentados los niveles de autorización? </t>
    </r>
    <r>
      <rPr>
        <sz val="9"/>
        <color rgb="FFFF0000"/>
        <rFont val="Calibri"/>
        <family val="2"/>
        <scheme val="minor"/>
      </rPr>
      <t>(si)</t>
    </r>
    <r>
      <rPr>
        <sz val="9"/>
        <color theme="1"/>
        <rFont val="Calibri"/>
        <family val="2"/>
        <scheme val="minor"/>
      </rPr>
      <t xml:space="preserve">
6) Se cuenta con un presupuesto formalmente asignado a las actividades del SGSI (por ejemplo campañas de sensibilización en seguridad de la información)  </t>
    </r>
    <r>
      <rPr>
        <sz val="9"/>
        <color rgb="FFFF0000"/>
        <rFont val="Calibri"/>
        <family val="2"/>
        <scheme val="minor"/>
      </rPr>
      <t>(No)</t>
    </r>
    <r>
      <rPr>
        <sz val="9"/>
        <color theme="1"/>
        <rFont val="Calibri"/>
        <family val="2"/>
        <scheme val="minor"/>
      </rPr>
      <t xml:space="preserve">
</t>
    </r>
  </si>
  <si>
    <t xml:space="preserve">Solicite los procedimientos  establecidos que especifiquen cuándo y a través de que autoridades se debería contactar a las autoridades, verifique si de acuerdo a estos procedimientos se han  reportado eventos o incidentes de SI de forma consistente.
</t>
  </si>
  <si>
    <r>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t>
    </r>
    <r>
      <rPr>
        <sz val="9"/>
        <color theme="1"/>
        <rFont val="Calibri"/>
        <family val="2"/>
        <scheme val="minor"/>
      </rPr>
      <t xml:space="preserve">
b) Se les suministren las directrices que establecen las expectativas de seguridad de la información de sus roles dentro de la Entidad.</t>
    </r>
    <r>
      <rPr>
        <sz val="9"/>
        <color theme="1"/>
        <rFont val="Calibri"/>
        <family val="2"/>
        <scheme val="minor"/>
      </rPr>
      <t xml:space="preserve">
c) Logren un nivel de toma de conciencia sobre seguridad de la información pertinente a sus roles y responsabilidades dentro de la organización  y estén motivados para cumplir con las políticas. </t>
    </r>
    <r>
      <rPr>
        <sz val="9"/>
        <color theme="1"/>
        <rFont val="Calibri"/>
        <family val="2"/>
        <scheme val="minor"/>
      </rPr>
      <t xml:space="preserve">
d) Tengan continuamente las habilidades y calificaciones apropiadas y reciban capacitación en forma regular. </t>
    </r>
    <r>
      <rPr>
        <sz val="9"/>
        <color theme="1"/>
        <rFont val="Calibri"/>
        <family val="2"/>
        <scheme val="minor"/>
      </rPr>
      <t xml:space="preserve">
e) Cuenten con un canal para reporte anónimo de incumplimiento de las políticas o procedimientos de seguridad de la información (“denuncias internas”). </t>
    </r>
    <r>
      <rPr>
        <sz val="9"/>
        <color theme="1"/>
        <rFont val="Calibri"/>
        <family val="2"/>
        <scheme val="minor"/>
      </rPr>
      <t xml:space="preserve">
</t>
    </r>
  </si>
  <si>
    <t xml:space="preserve">Solicite el procedimiento mediante el cual se clasifican los activos de información y evalúe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</si>
  <si>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r>
      <t xml:space="preserve">Pregunte por la política, procedimiento, directriz o lineamiento que defina el uso aceptable de los activos, verifique que es conocida por los empleados y usuarios de partes externas que usan activos de la Entidad o tienen acceso a ellos. 
</t>
    </r>
    <r>
      <rPr>
        <sz val="9"/>
        <color rgb="FFFF0000"/>
        <rFont val="Calibri"/>
        <family val="2"/>
        <scheme val="minor"/>
      </rPr>
      <t/>
    </r>
  </si>
  <si>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</si>
  <si>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</si>
  <si>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r>
      <t xml:space="preserve">Verifique si la entidad cuenta con
a) Una estructura organizacional adecuada para prepararse, mitigar y responder a un evento contingente, usando personal con la autoridad, experiencia y competencia necesarias. </t>
    </r>
    <r>
      <rPr>
        <sz val="9"/>
        <color theme="1"/>
        <rFont val="Calibri"/>
        <family val="2"/>
        <scheme val="minor"/>
      </rPr>
      <t xml:space="preserve">
b) Personal formalmente asignado de respuesta a incidentes con la responsabilidad, autoridad y competencia necesarias para manejar un incidente y mantener la seguridad de la información. </t>
    </r>
    <r>
      <rPr>
        <sz val="9"/>
        <color theme="1"/>
        <rFont val="Calibri"/>
        <family val="2"/>
        <scheme val="minor"/>
      </rPr>
      <t xml:space="preserve">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t>
    </r>
    <r>
      <rPr>
        <sz val="9"/>
        <color rgb="FFFF0000"/>
        <rFont val="Calibri"/>
        <family val="2"/>
        <scheme val="minor"/>
      </rPr>
      <t xml:space="preserve">  </t>
    </r>
    <r>
      <rPr>
        <sz val="9"/>
        <color theme="1"/>
        <rFont val="Calibri"/>
        <family val="2"/>
        <scheme val="minor"/>
      </rPr>
      <t xml:space="preserve">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t>
    </r>
  </si>
  <si>
    <r>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r>
    <r>
      <rPr>
        <sz val="9"/>
        <color rgb="FFFF0000"/>
        <rFont val="Calibri"/>
        <family val="2"/>
        <scheme val="minor"/>
      </rPr>
      <t/>
    </r>
  </si>
  <si>
    <r>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t>
    </r>
    <r>
      <rPr>
        <sz val="9"/>
        <color theme="1"/>
        <rFont val="Calibri"/>
        <family val="2"/>
        <scheme val="minor"/>
      </rPr>
      <t xml:space="preserve">
2) Si están definidos los responsables</t>
    </r>
    <r>
      <rPr>
        <sz val="9"/>
        <color rgb="FFFF0000"/>
        <rFont val="Calibri"/>
        <family val="2"/>
        <scheme val="minor"/>
      </rPr>
      <t xml:space="preserve"> </t>
    </r>
    <r>
      <rPr>
        <sz val="9"/>
        <color theme="1"/>
        <rFont val="Calibri"/>
        <family val="2"/>
        <scheme val="minor"/>
      </rPr>
      <t xml:space="preserve">
3) Si se tienen identificados los repositorios de datos personales</t>
    </r>
    <r>
      <rPr>
        <sz val="9"/>
        <color rgb="FFFF0000"/>
        <rFont val="Calibri"/>
        <family val="2"/>
        <scheme val="minor"/>
      </rPr>
      <t xml:space="preserve"> </t>
    </r>
    <r>
      <rPr>
        <sz val="9"/>
        <color theme="1"/>
        <rFont val="Calibri"/>
        <family val="2"/>
        <scheme val="minor"/>
      </rPr>
      <t xml:space="preserve">
4) Si se ha solicitado consentimiento al titular para tratar los datos personales y se guarda registro de este hecho</t>
    </r>
    <r>
      <rPr>
        <sz val="9"/>
        <color theme="1"/>
        <rFont val="Calibri"/>
        <family val="2"/>
        <scheme val="minor"/>
      </rPr>
      <t xml:space="preserve">
5) Si se adoptan las medidas técnicas necesarias para proteger las bases de datos donde reposan estos datos.</t>
    </r>
    <r>
      <rPr>
        <sz val="9"/>
        <color theme="1"/>
        <rFont val="Calibri"/>
        <family val="2"/>
        <scheme val="minor"/>
      </rPr>
      <t xml:space="preserve">
</t>
    </r>
  </si>
  <si>
    <r>
      <t xml:space="preserve">Investigue la forma como se realizan revisiones independientes (por personas diferentes o no vinculadas a un proceso o área que se revisa), de la conveniencia, la adecuación y la eficacia contínuas para  gestionar la seguridad de la información. 
Para esto solicite:
1) El plan de auditorías </t>
    </r>
    <r>
      <rPr>
        <sz val="9"/>
        <color theme="1"/>
        <rFont val="Calibri"/>
        <family val="2"/>
        <scheme val="minor"/>
      </rPr>
      <t xml:space="preserve">
2) El resultado de las auditorías</t>
    </r>
    <r>
      <rPr>
        <sz val="9"/>
        <color rgb="FFFF0000"/>
        <rFont val="Calibri"/>
        <family val="2"/>
        <scheme val="minor"/>
      </rPr>
      <t xml:space="preserve"> </t>
    </r>
    <r>
      <rPr>
        <sz val="9"/>
        <color theme="1"/>
        <rFont val="Calibri"/>
        <family val="2"/>
        <scheme val="minor"/>
      </rPr>
      <t xml:space="preserve">
3) Las oportunidades de mejora o cambios en la seguridad de la información identificados.</t>
    </r>
    <r>
      <rPr>
        <sz val="9"/>
        <color rgb="FFFF0000"/>
        <rFont val="Calibri"/>
        <family val="2"/>
        <scheme val="minor"/>
      </rPr>
      <t xml:space="preserve"> </t>
    </r>
    <r>
      <rPr>
        <sz val="9"/>
        <color theme="1"/>
        <rFont val="Calibri"/>
        <family val="2"/>
        <scheme val="minor"/>
      </rPr>
      <t xml:space="preserve">
</t>
    </r>
  </si>
  <si>
    <r>
      <t xml:space="preserve">1) Verifique si los gerentes aseguran que todos los procedimientos de seguridad dentro de su área de responsabilidad se llevan a cabo correctamente para lograr el cumplimiento de las políticas y estándares de seguridad.  </t>
    </r>
    <r>
      <rPr>
        <sz val="9"/>
        <color theme="1"/>
        <rFont val="Calibri"/>
        <family val="2"/>
        <scheme val="minor"/>
      </rPr>
      <t xml:space="preserve">
2) Verifique la revisión periódica del cumplimiento del centro de cómputo con  las políticas y normas de seguridad establecidas.</t>
    </r>
    <r>
      <rPr>
        <sz val="9"/>
        <color rgb="FFFF0000"/>
        <rFont val="Calibri"/>
        <family val="2"/>
        <scheme val="minor"/>
      </rPr>
      <t xml:space="preserve"> </t>
    </r>
    <r>
      <rPr>
        <sz val="9"/>
        <color theme="1"/>
        <rFont val="Calibri"/>
        <family val="2"/>
        <scheme val="minor"/>
      </rPr>
      <t xml:space="preserve">
3) Verifique si los sistemas de información son revisados regularmente para asegurar el cumplimiento de las  normas de seguridad de la información  </t>
    </r>
    <r>
      <rPr>
        <sz val="9"/>
        <color theme="1"/>
        <rFont val="Calibri"/>
        <family val="2"/>
        <scheme val="minor"/>
      </rPr>
      <t xml:space="preserve">
</t>
    </r>
  </si>
  <si>
    <r>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nómina en outsourcing), se hayan suscrito acuerdos (ANS- Acuerdos a Nivel de Servicios) formales donde se establezcan y acuerden todos los requisitos de seguridad de la información pertinentes con cada proveedor.</t>
    </r>
    <r>
      <rPr>
        <sz val="9"/>
        <color theme="1"/>
        <rFont val="Calibri"/>
        <family val="2"/>
        <scheme val="minor"/>
      </rPr>
      <t xml:space="preserve">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 </t>
    </r>
  </si>
  <si>
    <r>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t>
    </r>
    <r>
      <rPr>
        <sz val="11"/>
        <color theme="1"/>
        <rFont val="Calibri"/>
        <family val="2"/>
        <scheme val="minor"/>
      </rPr>
      <t xml:space="preserve">
b) deshabilitar o retirar inmediatamente las identificaciones de los usuarios que han dejado la organización; </t>
    </r>
    <r>
      <rPr>
        <sz val="11"/>
        <color theme="1"/>
        <rFont val="Calibri"/>
        <family val="2"/>
        <scheme val="minor"/>
      </rPr>
      <t xml:space="preserve">
c) identificar y eliminar o deshabilitar periódicamente las identificaciones de usuario redundantes; </t>
    </r>
    <r>
      <rPr>
        <sz val="11"/>
        <color theme="1"/>
        <rFont val="Calibri"/>
        <family val="2"/>
        <scheme val="minor"/>
      </rPr>
      <t xml:space="preserve">
d) asegurar que las identificaciones de usuario redundantes no se asignen a otros usuarios. </t>
    </r>
  </si>
  <si>
    <r>
      <t xml:space="preserve">Revisar la política relacionada con el uso de redes y de servicios de red y verificar que incluya:
a) las redes y servicios de red a los que se permite el acceso; </t>
    </r>
    <r>
      <rPr>
        <sz val="11"/>
        <color theme="1"/>
        <rFont val="Calibri"/>
        <family val="2"/>
        <scheme val="minor"/>
      </rPr>
      <t xml:space="preserve">
b) los procedimientos de autorización para determinar a quién se permite el acceso a qué redes y servicios de red; </t>
    </r>
    <r>
      <rPr>
        <sz val="11"/>
        <color theme="1"/>
        <rFont val="Calibri"/>
        <family val="2"/>
        <scheme val="minor"/>
      </rPr>
      <t xml:space="preserve">
c) los controles y procedimientos de gestión para proteger el acceso a las conexiones de red y a los servicios de red; </t>
    </r>
    <r>
      <rPr>
        <sz val="11"/>
        <color theme="1"/>
        <rFont val="Calibri"/>
        <family val="2"/>
        <scheme val="minor"/>
      </rPr>
      <t xml:space="preserve">
d) los medios usados para acceder a las redes y servicios de red (uso de VPN o redes inalámbricas); </t>
    </r>
    <r>
      <rPr>
        <sz val="11"/>
        <color theme="1"/>
        <rFont val="Calibri"/>
        <family val="2"/>
        <scheme val="minor"/>
      </rPr>
      <t xml:space="preserve">
e) los requisitos de autenticación de usuarios para acceder a diversos servicios de red; </t>
    </r>
    <r>
      <rPr>
        <sz val="11"/>
        <color theme="1"/>
        <rFont val="Calibri"/>
        <family val="2"/>
        <scheme val="minor"/>
      </rPr>
      <t xml:space="preserve">
f) el seguimiento del uso de servicios de red. </t>
    </r>
  </si>
  <si>
    <r>
      <t xml:space="preserve">Revisar el proceso para asignar o revocar los derechos de acceso otorgados a las identificaciones de usuario que incluya:
a) obtener la autorización del propietario del sistema de información o del servicio para el uso del sistema de información o servicio; </t>
    </r>
    <r>
      <rPr>
        <sz val="11"/>
        <color theme="1"/>
        <rFont val="Calibri"/>
        <family val="2"/>
        <scheme val="minor"/>
      </rPr>
      <t xml:space="preserve">
b) verificar que el nivel de acceso otorgado es apropiado a las políticas de acceso y es coherente con otros requisitos, tales como separación de deberes;</t>
    </r>
    <r>
      <rPr>
        <sz val="11"/>
        <color theme="1"/>
        <rFont val="Calibri"/>
        <family val="2"/>
        <scheme val="minor"/>
      </rPr>
      <t xml:space="preserve">
c) asegurar que los derechos de acceso no estén activados antes de que los procedimientos de autorización estén completos;</t>
    </r>
    <r>
      <rPr>
        <sz val="11"/>
        <color theme="1"/>
        <rFont val="Calibri"/>
        <family val="2"/>
        <scheme val="minor"/>
      </rPr>
      <t xml:space="preserve">
d) mantener un registro central de los derechos de acceso suministrados a una identificación de usuario para acceder a sistemas de información y servicios;</t>
    </r>
    <r>
      <rPr>
        <sz val="11"/>
        <color rgb="FFFF0000"/>
        <rFont val="Calibri"/>
        <family val="2"/>
        <scheme val="minor"/>
      </rPr>
      <t xml:space="preserve"> </t>
    </r>
    <r>
      <rPr>
        <sz val="11"/>
        <color theme="1"/>
        <rFont val="Calibri"/>
        <family val="2"/>
        <scheme val="minor"/>
      </rPr>
      <t xml:space="preserve">
e) adaptar los derechos de acceso de usuarios que han cambiado de roles o de empleo, y retirar o bloquear inmediatamente los derechos de acceso de los usuarios que han dejado la organización;  </t>
    </r>
    <r>
      <rPr>
        <sz val="11"/>
        <color theme="1"/>
        <rFont val="Calibri"/>
        <family val="2"/>
        <scheme val="minor"/>
      </rPr>
      <t xml:space="preserve">
f) revisar periódicamente los derechos de acceso con los propietarios de los sistemas de información o servicios. </t>
    </r>
    <r>
      <rPr>
        <sz val="11"/>
        <color rgb="FFFF0000"/>
        <rFont val="Calibri"/>
        <family val="2"/>
        <scheme val="minor"/>
      </rPr>
      <t xml:space="preserve">
</t>
    </r>
  </si>
  <si>
    <r>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t>
    </r>
    <r>
      <rPr>
        <sz val="11"/>
        <color rgb="FFFF0000"/>
        <rFont val="Calibri"/>
        <family val="2"/>
        <scheme val="minor"/>
      </rPr>
      <t xml:space="preserve"> </t>
    </r>
    <r>
      <rPr>
        <sz val="11"/>
        <color theme="1"/>
        <rFont val="Calibri"/>
        <family val="2"/>
        <scheme val="minor"/>
      </rPr>
      <t xml:space="preserve">
b) definir o establecer los derechos de acceso privilegiado a usuarios con base en la necesidad de uso y caso por caso, alineada con la política de control de acceso;</t>
    </r>
    <r>
      <rPr>
        <sz val="11"/>
        <color rgb="FFFF0000"/>
        <rFont val="Calibri"/>
        <family val="2"/>
        <scheme val="minor"/>
      </rPr>
      <t xml:space="preserve"> </t>
    </r>
    <r>
      <rPr>
        <sz val="11"/>
        <color theme="1"/>
        <rFont val="Calibri"/>
        <family val="2"/>
        <scheme val="minor"/>
      </rPr>
      <t xml:space="preserve">
c) mantener un proceso de autorización y un registro de todos los privilegios asignados. Sólo se debe suministrar derechos de acceso cuando el proceso de autorización esté completo;</t>
    </r>
    <r>
      <rPr>
        <sz val="11"/>
        <color rgb="FFFF0000"/>
        <rFont val="Calibri"/>
        <family val="2"/>
        <scheme val="minor"/>
      </rPr>
      <t xml:space="preserve"> </t>
    </r>
    <r>
      <rPr>
        <sz val="11"/>
        <color theme="1"/>
        <rFont val="Calibri"/>
        <family val="2"/>
        <scheme val="minor"/>
      </rPr>
      <t xml:space="preserve">
d) definir los requisitos para la expiración de los derechos de acceso privilegiado;</t>
    </r>
    <r>
      <rPr>
        <sz val="11"/>
        <color theme="1"/>
        <rFont val="Calibri"/>
        <family val="2"/>
        <scheme val="minor"/>
      </rPr>
      <t xml:space="preserve">
e) establecer los derechos de acceso privilegiado a través de una identificación de usuario diferente de la usada para las actividades regulares del negocio. Las actividades regulares del negocio no se  ejecutan desde una identificación privilegiada;</t>
    </r>
    <r>
      <rPr>
        <sz val="11"/>
        <color rgb="FFFF0000"/>
        <rFont val="Calibri"/>
        <family val="2"/>
        <scheme val="minor"/>
      </rPr>
      <t xml:space="preserve"> </t>
    </r>
    <r>
      <rPr>
        <sz val="11"/>
        <color theme="1"/>
        <rFont val="Calibri"/>
        <family val="2"/>
        <scheme val="minor"/>
      </rPr>
      <t xml:space="preserve">
f) tener las competencias de los usuarios con derechos de acceso privilegiado y su revisión periódica para verificar si están en línea con sus deberes; </t>
    </r>
    <r>
      <rPr>
        <sz val="11"/>
        <color theme="1"/>
        <rFont val="Calibri"/>
        <family val="2"/>
        <scheme val="minor"/>
      </rPr>
      <t xml:space="preserve">
g) establecer y mantener procedimientos genéricos para evitar el uso no autorizado de identificaciones de usuario de administración genérica, de acuerdo con las capacidades de configuración del sistema;</t>
    </r>
    <r>
      <rPr>
        <sz val="11"/>
        <color theme="1"/>
        <rFont val="Calibri"/>
        <family val="2"/>
        <scheme val="minor"/>
      </rPr>
      <t xml:space="preserve">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r>
  </si>
  <si>
    <r>
      <t xml:space="preserve">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t>
    </r>
    <r>
      <rPr>
        <sz val="11"/>
        <color theme="1"/>
        <rFont val="Calibri"/>
        <family val="2"/>
        <scheme val="minor"/>
      </rPr>
      <t xml:space="preserve">
b) estipular que todos los usuarios deben mantener su propia información de autenticación secreta, y se les suministra una autentificación secreta temporal segura, que se obligue a cambiar al usarla por primera vez;</t>
    </r>
    <r>
      <rPr>
        <sz val="11"/>
        <color theme="1"/>
        <rFont val="Calibri"/>
        <family val="2"/>
        <scheme val="minor"/>
      </rPr>
      <t xml:space="preserve">
c) establecer procedimientos para verificar la identidad de un usuario antes de proporcionarle la nueva información de autenticación secreta de reemplazo o temporal; </t>
    </r>
    <r>
      <rPr>
        <sz val="11"/>
        <color theme="1"/>
        <rFont val="Calibri"/>
        <family val="2"/>
        <scheme val="minor"/>
      </rPr>
      <t xml:space="preserve">
d) definir que la información de autenticación secreta temporal se  suministra a los usuarios de una manera segura; y se evitar utilizar  partes externas o de mensajes de correo electrónico no protegidos (texto claro); </t>
    </r>
    <r>
      <rPr>
        <sz val="11"/>
        <color theme="1"/>
        <rFont val="Calibri"/>
        <family val="2"/>
        <scheme val="minor"/>
      </rPr>
      <t xml:space="preserve">
e) establecer que la información de autenticación secreta temporal es única para un individuo y no es fácil de adivinar; </t>
    </r>
    <r>
      <rPr>
        <sz val="11"/>
        <color theme="1"/>
        <rFont val="Calibri"/>
        <family val="2"/>
        <scheme val="minor"/>
      </rPr>
      <t xml:space="preserve">
f) definir que los usuarios deben acusar recibo de la información de autenticación secreta; </t>
    </r>
    <r>
      <rPr>
        <sz val="11"/>
        <color theme="1"/>
        <rFont val="Calibri"/>
        <family val="2"/>
        <scheme val="minor"/>
      </rPr>
      <t xml:space="preserve">
g) establecer que la información de autenticación secreta por defecto, del fabricante, se modifica después de la instalación de los sistemas o software. </t>
    </r>
  </si>
  <si>
    <r>
      <t xml:space="preserve">Revisar los derechos de acceso que incluya:
a) examinar los derechos de acceso de los usuarios periódicamente y después de cualquier cambio, promoción, cambio a un cargo a un nivel inferior, o terminación del empleo; </t>
    </r>
    <r>
      <rPr>
        <sz val="11"/>
        <color theme="1"/>
        <rFont val="Calibri"/>
        <family val="2"/>
        <scheme val="minor"/>
      </rPr>
      <t xml:space="preserve">
b) establecer que los derechos de acceso de usuario se revisan y reasignan cuando pasan de un rol a otro dentro de la misma organización; </t>
    </r>
    <r>
      <rPr>
        <sz val="11"/>
        <color theme="1"/>
        <rFont val="Calibri"/>
        <family val="2"/>
        <scheme val="minor"/>
      </rPr>
      <t xml:space="preserve">
c) definir las autorizaciones para los derechos de acceso privilegiado y revisar periódicamente; </t>
    </r>
    <r>
      <rPr>
        <sz val="11"/>
        <color theme="1"/>
        <rFont val="Calibri"/>
        <family val="2"/>
        <scheme val="minor"/>
      </rPr>
      <t xml:space="preserve">
d) verificar las asignaciones de privilegios periódicamente, para asegurar que no se hayan obtenido privilegios no autorizados;</t>
    </r>
    <r>
      <rPr>
        <sz val="11"/>
        <color theme="1"/>
        <rFont val="Calibri"/>
        <family val="2"/>
        <scheme val="minor"/>
      </rPr>
      <t xml:space="preserve">
e) revisar y registrar los cambios a las cuentas privilegiadas periódicamente. </t>
    </r>
  </si>
  <si>
    <r>
      <t xml:space="preserve">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t>
    </r>
    <r>
      <rPr>
        <sz val="11"/>
        <color theme="1"/>
        <rFont val="Calibri"/>
        <family val="2"/>
        <scheme val="minor"/>
      </rPr>
      <t xml:space="preserve">
b) revisar las responsabilidades actuales del empleado, el usuario de la parte externa o cualquier otro usuario; </t>
    </r>
    <r>
      <rPr>
        <sz val="11"/>
        <color theme="1"/>
        <rFont val="Calibri"/>
        <family val="2"/>
        <scheme val="minor"/>
      </rPr>
      <t xml:space="preserve">
c) verificar el valor de los activos accesibles en la actualidad.</t>
    </r>
  </si>
  <si>
    <r>
      <t xml:space="preserve">Revisar si el proceso de notificación a usuarios incluye:
a) Mantener la confidencialidad de la información de autenticación secreta, asegurándose de que no sea divulgada a ninguna otra parte, incluidas las personas con autoridad; </t>
    </r>
    <r>
      <rPr>
        <sz val="11"/>
        <color theme="1"/>
        <rFont val="Calibri"/>
        <family val="2"/>
        <scheme val="minor"/>
      </rPr>
      <t xml:space="preserve">
b) evitar llevar un registro (en papel, en un archivo de software o en un dispositivo portátil) de autenticación secreta, a menos que se pueda almacenar en forma segura y que el método de almacenamiento haya sido aprobado (una bóveda para contraseñas); </t>
    </r>
    <r>
      <rPr>
        <sz val="11"/>
        <color theme="1"/>
        <rFont val="Calibri"/>
        <family val="2"/>
        <scheme val="minor"/>
      </rPr>
      <t xml:space="preserve">
c) cambiar la información de autenticación secreta siempre que haya cualquier indicio de que se pueda comprometer la información; </t>
    </r>
    <r>
      <rPr>
        <sz val="11"/>
        <color theme="1"/>
        <rFont val="Calibri"/>
        <family val="2"/>
        <scheme val="minor"/>
      </rPr>
      <t xml:space="preserve">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t>
    </r>
    <r>
      <rPr>
        <sz val="11"/>
        <color theme="1"/>
        <rFont val="Calibri"/>
        <family val="2"/>
        <scheme val="minor"/>
      </rPr>
      <t xml:space="preserve">e) no compartir información de autenticación secreta del usuario individual; </t>
    </r>
    <r>
      <rPr>
        <sz val="11"/>
        <color theme="1"/>
        <rFont val="Calibri"/>
        <family val="2"/>
        <scheme val="minor"/>
      </rPr>
      <t xml:space="preserve">
f) establecer una protección apropiada de contraseñas cuando se usan éstas como información de autenticación secreta en procedimientos de ingreso automatizados, y estén almacenadas; </t>
    </r>
    <r>
      <rPr>
        <sz val="11"/>
        <color theme="1"/>
        <rFont val="Calibri"/>
        <family val="2"/>
        <scheme val="minor"/>
      </rPr>
      <t xml:space="preserve">
g) no usar la misma información de autenticación secreta para propósitos de negocio y otros diferentes de estos. </t>
    </r>
    <r>
      <rPr>
        <sz val="11"/>
        <color theme="1"/>
        <rFont val="Calibri"/>
        <family val="2"/>
        <scheme val="minor"/>
      </rPr>
      <t xml:space="preserve">
</t>
    </r>
  </si>
  <si>
    <r>
      <t xml:space="preserve">Revisar las restricciones de acceso a través de la aplicación individual del negocio y de acuerdo con la política de control de acceso definida; que incluya:
a) suministrar menús para controlar el acceso a las funciones de sistemas de aplicaciones; </t>
    </r>
    <r>
      <rPr>
        <sz val="11"/>
        <color theme="1"/>
        <rFont val="Calibri"/>
        <family val="2"/>
        <scheme val="minor"/>
      </rPr>
      <t xml:space="preserve">
b) controlar a qué datos puede tener acceso un usuario particular; </t>
    </r>
    <r>
      <rPr>
        <sz val="11"/>
        <color theme="1"/>
        <rFont val="Calibri"/>
        <family val="2"/>
        <scheme val="minor"/>
      </rPr>
      <t xml:space="preserve">
c) controlar los derechos de acceso de los usuarios, (a leer, escribir, borrar y ejecutar);</t>
    </r>
    <r>
      <rPr>
        <sz val="11"/>
        <color rgb="FFFF0000"/>
        <rFont val="Calibri"/>
        <family val="2"/>
        <scheme val="minor"/>
      </rPr>
      <t xml:space="preserve"> </t>
    </r>
    <r>
      <rPr>
        <sz val="11"/>
        <color theme="1"/>
        <rFont val="Calibri"/>
        <family val="2"/>
        <scheme val="minor"/>
      </rPr>
      <t xml:space="preserve">
d) controlar los derechos de acceso de otras aplicaciones;</t>
    </r>
    <r>
      <rPr>
        <sz val="11"/>
        <color theme="1"/>
        <rFont val="Calibri"/>
        <family val="2"/>
        <scheme val="minor"/>
      </rPr>
      <t xml:space="preserve">
e) limitar la información contenida en los elementos de salida; </t>
    </r>
    <r>
      <rPr>
        <sz val="11"/>
        <color theme="1"/>
        <rFont val="Calibri"/>
        <family val="2"/>
        <scheme val="minor"/>
      </rPr>
      <t xml:space="preserve">
f) proveer controles de acceso físico o lógico para el aislamiento de aplicaciones, datos de aplicaciones o sistemas críticos. </t>
    </r>
  </si>
  <si>
    <r>
      <t xml:space="preserve">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t>
    </r>
    <r>
      <rPr>
        <sz val="11"/>
        <rFont val="Calibri"/>
        <family val="2"/>
        <scheme val="minor"/>
      </rPr>
      <t xml:space="preserve">e) proteger contra intentos de ingreso mediante fuerza bruta; </t>
    </r>
    <r>
      <rPr>
        <sz val="11"/>
        <color theme="1"/>
        <rFont val="Calibri"/>
        <family val="2"/>
        <scheme val="minor"/>
      </rPr>
      <t xml:space="preserve">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t>
    </r>
    <r>
      <rPr>
        <sz val="11"/>
        <color theme="1"/>
        <rFont val="Calibri"/>
        <family val="2"/>
        <scheme val="minor"/>
      </rPr>
      <t xml:space="preserve">
i) no visualizar una contraseña que se esté ingresando;</t>
    </r>
    <r>
      <rPr>
        <sz val="11"/>
        <color theme="1"/>
        <rFont val="Calibri"/>
        <family val="2"/>
        <scheme val="minor"/>
      </rPr>
      <t xml:space="preserve">
j) no transmitir contraseñas en un texto claro en una red; </t>
    </r>
    <r>
      <rPr>
        <sz val="11"/>
        <color theme="1"/>
        <rFont val="Calibri"/>
        <family val="2"/>
        <scheme val="minor"/>
      </rPr>
      <t xml:space="preserve">
k) terminar sesiones inactivas después de un período de inactividad definido, especialmente en lugares de alto riesgo tales como áreas públicas o externas por fuera de la gestión de seguridad de la organización o en dispositivos móviles; </t>
    </r>
    <r>
      <rPr>
        <sz val="11"/>
        <color theme="1"/>
        <rFont val="Calibri"/>
        <family val="2"/>
        <scheme val="minor"/>
      </rPr>
      <t xml:space="preserve">
l) restringir los tiempos de conexión para brindar seguridad adicional para aplicaciones de alto riesgo y para reducir la ventana de oportunidad para acceso no autorizado. </t>
    </r>
  </si>
  <si>
    <r>
      <t xml:space="preserve">Revisar el sistema de gestión de contraseñas que incluya:
a) cumplir el uso de identificaciones y contraseñas de usuarios individuales para mantener la rendición de cuentas; </t>
    </r>
    <r>
      <rPr>
        <sz val="11"/>
        <color theme="1"/>
        <rFont val="Calibri"/>
        <family val="2"/>
        <scheme val="minor"/>
      </rPr>
      <t xml:space="preserve">
b) permitir que los usuarios seleccionen y cambien sus propias contraseñas e incluyan un procedimiento de confirmación para permitir los errores de entrada;</t>
    </r>
    <r>
      <rPr>
        <sz val="11"/>
        <color theme="1"/>
        <rFont val="Calibri"/>
        <family val="2"/>
        <scheme val="minor"/>
      </rPr>
      <t xml:space="preserve">
c) Validar por que se escojan contraseñas de calidad; </t>
    </r>
    <r>
      <rPr>
        <sz val="11"/>
        <color theme="1"/>
        <rFont val="Calibri"/>
        <family val="2"/>
        <scheme val="minor"/>
      </rPr>
      <t xml:space="preserve">
d) Forzar a los usuarios cambiar sus contraseñas cuando ingresan por primera vez; </t>
    </r>
    <r>
      <rPr>
        <sz val="11"/>
        <color theme="1"/>
        <rFont val="Calibri"/>
        <family val="2"/>
        <scheme val="minor"/>
      </rPr>
      <t xml:space="preserve">
e) Validar por que se cambien las contraseñas en forma regular, según sea necesario </t>
    </r>
    <r>
      <rPr>
        <sz val="11"/>
        <color theme="1"/>
        <rFont val="Calibri"/>
        <family val="2"/>
        <scheme val="minor"/>
      </rPr>
      <t xml:space="preserve">
f) llevar un registro de las contraseñas usadas previamente, e impedir su reusó; </t>
    </r>
    <r>
      <rPr>
        <sz val="11"/>
        <color theme="1"/>
        <rFont val="Calibri"/>
        <family val="2"/>
        <scheme val="minor"/>
      </rPr>
      <t xml:space="preserve">
g) no visualizar contraseñas en la pantalla cuando se está ingresando;</t>
    </r>
    <r>
      <rPr>
        <sz val="11"/>
        <color rgb="FFFF0000"/>
        <rFont val="Calibri"/>
        <family val="2"/>
        <scheme val="minor"/>
      </rPr>
      <t xml:space="preserve"> </t>
    </r>
    <r>
      <rPr>
        <sz val="11"/>
        <color theme="1"/>
        <rFont val="Calibri"/>
        <family val="2"/>
        <scheme val="minor"/>
      </rPr>
      <t xml:space="preserve">
h) almacenar los archivos de las contraseñas separadamente de los datos del sistema de aplicaciones;</t>
    </r>
    <r>
      <rPr>
        <sz val="11"/>
        <color theme="1"/>
        <rFont val="Calibri"/>
        <family val="2"/>
        <scheme val="minor"/>
      </rPr>
      <t xml:space="preserve">
i) almacenar y transmitir las contraseñas en forma protegida. </t>
    </r>
  </si>
  <si>
    <t xml:space="preserve">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
</t>
  </si>
  <si>
    <t xml:space="preserve">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
requiera la separación de deberes.
</t>
  </si>
  <si>
    <t xml:space="preserve">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
</t>
  </si>
  <si>
    <r>
      <t xml:space="preserve">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
</t>
    </r>
    <r>
      <rPr>
        <sz val="11"/>
        <color rgb="FFFF0000"/>
        <rFont val="Calibri"/>
        <family val="2"/>
        <scheme val="minor"/>
      </rPr>
      <t/>
    </r>
  </si>
  <si>
    <r>
      <t xml:space="preserve">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 (No aplica)
</t>
    </r>
    <r>
      <rPr>
        <sz val="10"/>
        <color rgb="FFFF0000"/>
        <rFont val="Calibri"/>
        <family val="2"/>
        <scheme val="minor"/>
      </rPr>
      <t xml:space="preserve">
</t>
    </r>
  </si>
  <si>
    <r>
      <t>Revisar las siguientes directrices relacionadas con la seguridad a oficinas, recintos e instalaciones: 
a) establecer que las instalaciones clave deben estar ubicadas de manera que se impida el acceso del público;</t>
    </r>
    <r>
      <rPr>
        <sz val="11"/>
        <color rgb="FFFF0000"/>
        <rFont val="Calibri"/>
        <family val="2"/>
        <scheme val="minor"/>
      </rPr>
      <t xml:space="preserve"> </t>
    </r>
    <r>
      <rPr>
        <sz val="11"/>
        <color theme="1"/>
        <rFont val="Calibri"/>
        <family val="2"/>
        <scheme val="minor"/>
      </rPr>
      <t xml:space="preserve">
b) definir donde sea aplicable, las edificaciones deben ser discretas y dar un indicio mínimo de su propósito, sin señales obvias externas o internas, que identifiquen la presencia de actividades de procesamiento de información;  </t>
    </r>
    <r>
      <rPr>
        <sz val="11"/>
        <color theme="1"/>
        <rFont val="Calibri"/>
        <family val="2"/>
        <scheme val="minor"/>
      </rPr>
      <t xml:space="preserve">
c) establecer que las instalaciones deben estar configuradas para evitar que las actividades o información confidenciales sean visibles y audibles desde el exterior. El blindaje electromagnético también se debe ser el apropiado; </t>
    </r>
    <r>
      <rPr>
        <sz val="11"/>
        <color theme="1"/>
        <rFont val="Calibri"/>
        <family val="2"/>
        <scheme val="minor"/>
      </rPr>
      <t xml:space="preserve">
d) definir los directorios y guías telefónicas internas que identifican los lugares de las instalaciones de procesamiento de información confidencial no deben ser accesibles a ninguna persona no autorizada.</t>
    </r>
  </si>
  <si>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</si>
  <si>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</si>
  <si>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r>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t>
    </r>
    <r>
      <rPr>
        <sz val="11"/>
        <color rgb="FFFF0000"/>
        <rFont val="Calibri"/>
        <family val="2"/>
        <scheme val="minor"/>
      </rPr>
      <t xml:space="preserve"> </t>
    </r>
    <r>
      <rPr>
        <sz val="11"/>
        <color theme="1"/>
        <rFont val="Calibri"/>
        <family val="2"/>
        <scheme val="minor"/>
      </rPr>
      <t xml:space="preserve">
b) establecer que los cables de potencia están separados de los cables de comunicaciones para evitar interferencia;  </t>
    </r>
    <r>
      <rPr>
        <sz val="11"/>
        <color theme="1"/>
        <rFont val="Calibri"/>
        <family val="2"/>
        <scheme val="minor"/>
      </rPr>
      <t xml:space="preserve">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
</t>
    </r>
  </si>
  <si>
    <r>
      <t>Revisar las siguientes directrices para mantenimiento de equipos: 
a) mantener los equipos de acuerdo con los intervalos y especificaciones de servicio recomendados por el proveedor;</t>
    </r>
    <r>
      <rPr>
        <sz val="11"/>
        <color rgb="FFFF0000"/>
        <rFont val="Calibri"/>
        <family val="2"/>
        <scheme val="minor"/>
      </rPr>
      <t xml:space="preserve"> </t>
    </r>
    <r>
      <rPr>
        <sz val="11"/>
        <color theme="1"/>
        <rFont val="Calibri"/>
        <family val="2"/>
        <scheme val="minor"/>
      </rPr>
      <t xml:space="preserve">
b) establecer que solo el personal de mantenimiento autorizado debería llevar a cabo las reparaciones y el servicio a los equipos;</t>
    </r>
    <r>
      <rPr>
        <sz val="11"/>
        <color rgb="FFFF0000"/>
        <rFont val="Calibri"/>
        <family val="2"/>
        <scheme val="minor"/>
      </rPr>
      <t xml:space="preserve"> </t>
    </r>
    <r>
      <rPr>
        <sz val="11"/>
        <color theme="1"/>
        <rFont val="Calibri"/>
        <family val="2"/>
        <scheme val="minor"/>
      </rPr>
      <t xml:space="preserve">
c) llevar registros de todas las fallas reales o sospechadas, y de todo el mantenimiento preventivo y correctivo;</t>
    </r>
    <r>
      <rPr>
        <sz val="11"/>
        <color rgb="FFFF0000"/>
        <rFont val="Calibri"/>
        <family val="2"/>
        <scheme val="minor"/>
      </rPr>
      <t xml:space="preserve"> </t>
    </r>
    <r>
      <rPr>
        <sz val="11"/>
        <color theme="1"/>
        <rFont val="Calibri"/>
        <family val="2"/>
        <scheme val="minor"/>
      </rPr>
      <t xml:space="preserve">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t>
    </r>
    <r>
      <rPr>
        <sz val="11"/>
        <color theme="1"/>
        <rFont val="Calibri"/>
        <family val="2"/>
        <scheme val="minor"/>
      </rPr>
      <t xml:space="preserve">
e) cumplir todos los requisitos de mantenimiento impuestos por las políticas de seguridad. </t>
    </r>
    <r>
      <rPr>
        <sz val="11"/>
        <color theme="1"/>
        <rFont val="Calibri"/>
        <family val="2"/>
        <scheme val="minor"/>
      </rPr>
      <t xml:space="preserve">
f) establecer que antes de volver a poner el equipo en operación después de mantenimiento, se debería inspeccionar para asegurarse de que no ha sido alterado y que su funcionamiento es adecuado. </t>
    </r>
  </si>
  <si>
    <r>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t>
    </r>
    <r>
      <rPr>
        <sz val="11"/>
        <color theme="1"/>
        <rFont val="Calibri"/>
        <family val="2"/>
        <scheme val="minor"/>
      </rPr>
      <t xml:space="preserve">
b) seguir en todo momento las instrucciones del fabricante para proteger los equipos, (contra exposición a campos electromagnéticos fuertes); </t>
    </r>
    <r>
      <rPr>
        <sz val="11"/>
        <color theme="1"/>
        <rFont val="Calibri"/>
        <family val="2"/>
        <scheme val="minor"/>
      </rPr>
      <t xml:space="preserve">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t>
    </r>
    <r>
      <rPr>
        <sz val="11"/>
        <color rgb="FFFF0000"/>
        <rFont val="Calibri"/>
        <family val="2"/>
        <scheme val="minor"/>
      </rPr>
      <t xml:space="preserve"> </t>
    </r>
    <r>
      <rPr>
        <sz val="11"/>
        <color theme="1"/>
        <rFont val="Calibri"/>
        <family val="2"/>
        <scheme val="minor"/>
      </rPr>
      <t xml:space="preserve">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r>
  </si>
  <si>
    <r>
      <t>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t>
    </r>
    <r>
      <rPr>
        <sz val="11"/>
        <color rgb="FFFF0000"/>
        <rFont val="Calibri"/>
        <family val="2"/>
        <scheme val="minor"/>
      </rPr>
      <t xml:space="preserve"> </t>
    </r>
    <r>
      <rPr>
        <sz val="11"/>
        <color theme="1"/>
        <rFont val="Calibri"/>
        <family val="2"/>
        <scheme val="minor"/>
      </rPr>
      <t xml:space="preserve">
b) definir que las llaves de encriptación sean lo suficientemente largas para resistir ataques de fuerza bruta;  </t>
    </r>
    <r>
      <rPr>
        <sz val="11"/>
        <color theme="1"/>
        <rFont val="Calibri"/>
        <family val="2"/>
        <scheme val="minor"/>
      </rPr>
      <t xml:space="preserve">
c) establecer que las llaves de encriptación se mantengan confidenciales.  </t>
    </r>
  </si>
  <si>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</si>
  <si>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r>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r>
    <r>
      <rPr>
        <sz val="11"/>
        <color rgb="FFFF0000"/>
        <rFont val="Calibri"/>
        <family val="2"/>
        <scheme val="minor"/>
      </rPr>
      <t/>
    </r>
  </si>
  <si>
    <r>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r>
    <r>
      <rPr>
        <sz val="11"/>
        <color rgb="FFFF0000"/>
        <rFont val="Calibri"/>
        <family val="2"/>
        <scheme val="minor"/>
      </rPr>
      <t xml:space="preserve">
</t>
    </r>
  </si>
  <si>
    <r>
      <t xml:space="preserve">Revisar las siguientes directrices: 
a) establecer una política formal que prohíba el uso de software no autorizado; </t>
    </r>
    <r>
      <rPr>
        <sz val="10"/>
        <color theme="1"/>
        <rFont val="Calibri"/>
        <family val="2"/>
        <scheme val="minor"/>
      </rPr>
      <t xml:space="preserve">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r>
    <r>
      <rPr>
        <sz val="10"/>
        <color rgb="FFFF0000"/>
        <rFont val="Calibri"/>
        <family val="2"/>
        <scheme val="minor"/>
      </rPr>
      <t xml:space="preserve">
Nota: Se recomienda construri la política de instalación y uso de software</t>
    </r>
  </si>
  <si>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</si>
  <si>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</si>
  <si>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</si>
  <si>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 xml:space="preserve">Revisar los registros de las actividades del administrador y del operador del sistema, los registros se deben proteger y revisar con regularidad.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</si>
  <si>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</si>
  <si>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r>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t>
    </r>
    <r>
      <rPr>
        <sz val="11"/>
        <color theme="1"/>
        <rFont val="Calibri"/>
        <family val="2"/>
        <scheme val="minor"/>
      </rPr>
      <t xml:space="preserve">
b) definir los recursos de información que se usarán para identificar las vulnerabilidades técnicas pertinentes y para mantener la toma de conciencia acerca de ellos se debe identificar para el software y otra tecnología;</t>
    </r>
    <r>
      <rPr>
        <sz val="11"/>
        <color rgb="FFFF0000"/>
        <rFont val="Calibri"/>
        <family val="2"/>
        <scheme val="minor"/>
      </rPr>
      <t xml:space="preserve"> </t>
    </r>
    <r>
      <rPr>
        <sz val="11"/>
        <color theme="1"/>
        <rFont val="Calibri"/>
        <family val="2"/>
        <scheme val="minor"/>
      </rPr>
      <t xml:space="preserve">
c) establecer una línea de tiempo para reaccionar a las notificaciones de vulnerabilidades técnicas pertinentes potencialmente; </t>
    </r>
    <r>
      <rPr>
        <sz val="11"/>
        <color theme="1"/>
        <rFont val="Calibri"/>
        <family val="2"/>
        <scheme val="minor"/>
      </rPr>
      <t xml:space="preserv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t>
    </r>
    <r>
      <rPr>
        <sz val="11"/>
        <color theme="1"/>
        <rFont val="Calibri"/>
        <family val="2"/>
        <scheme val="minor"/>
      </rPr>
      <t xml:space="preserve">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t>
    </r>
    <r>
      <rPr>
        <sz val="11"/>
        <color theme="1"/>
        <rFont val="Calibri"/>
        <family val="2"/>
        <scheme val="minor"/>
      </rPr>
      <t xml:space="preserve">
f) establecer, si está disponible un parche de una fuente legítima, se debe valorar los riesgos asociados con la instalación del parche (los riesgos que acarrea la vulnerabilidad se debe comparar con el riesgo de instalar el parche);</t>
    </r>
    <r>
      <rPr>
        <sz val="11"/>
        <color rgb="FFFF0000"/>
        <rFont val="Calibri"/>
        <family val="2"/>
        <scheme val="minor"/>
      </rPr>
      <t xml:space="preserve">
</t>
    </r>
    <r>
      <rPr>
        <sz val="11"/>
        <color theme="1"/>
        <rFont val="Calibri"/>
        <family val="2"/>
        <scheme val="minor"/>
      </rPr>
      <t xml:space="preserve">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t>
    </r>
    <r>
      <rPr>
        <sz val="11"/>
        <color theme="1"/>
        <rFont val="Calibri"/>
        <family val="2"/>
        <scheme val="minor"/>
      </rPr>
      <t>h) llevar un log de auditoría para todos los procedimientos realizados;</t>
    </r>
    <r>
      <rPr>
        <sz val="11"/>
        <color theme="1"/>
        <rFont val="Calibri"/>
        <family val="2"/>
        <scheme val="minor"/>
      </rPr>
      <t xml:space="preserve">
i) hacer seguimiento y evaluación regulares del proceso de gestión de vulnerabilidad técnica, con el fin de asegurar su eficacia y eficiencia; </t>
    </r>
    <r>
      <rPr>
        <sz val="11"/>
        <color theme="1"/>
        <rFont val="Calibri"/>
        <family val="2"/>
        <scheme val="minor"/>
      </rPr>
      <t xml:space="preserve">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t>
    </r>
    <r>
      <rPr>
        <sz val="11"/>
        <color rgb="FFFF0000"/>
        <rFont val="Calibri"/>
        <family val="2"/>
        <scheme val="minor"/>
      </rPr>
      <t xml:space="preserve"> </t>
    </r>
    <r>
      <rPr>
        <sz val="11"/>
        <color theme="1"/>
        <rFont val="Calibri"/>
        <family val="2"/>
        <scheme val="minor"/>
      </rPr>
      <t xml:space="preserv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t>
    </r>
  </si>
  <si>
    <t xml:space="preserve">Revisar las restricciones y las reglas para la instalación de software por parte de los usuarios.
</t>
  </si>
  <si>
    <t xml:space="preserve">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
</t>
  </si>
  <si>
    <t>Infome auditoria interna de seguridad y privacidad de la informacion</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</si>
  <si>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</si>
  <si>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 xml:space="preserve">De acuerdo a NIST se debe proteger la integridad de las redes incorporando segregación donde se requiera.
</t>
  </si>
  <si>
    <r>
      <t>Revisar las siguientes directrices para transferencia segura de la información: 
a) establecer las responsabilidades de la dirección para controlar y notificar la transmisión, despacho y recibo</t>
    </r>
    <r>
      <rPr>
        <sz val="11"/>
        <color rgb="FFFF0000"/>
        <rFont val="Calibri"/>
        <family val="2"/>
        <scheme val="minor"/>
      </rPr>
      <t xml:space="preserve"> </t>
    </r>
    <r>
      <rPr>
        <sz val="11"/>
        <color theme="1"/>
        <rFont val="Calibri"/>
        <family val="2"/>
        <scheme val="minor"/>
      </rPr>
      <t xml:space="preserve">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r>
  </si>
  <si>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</si>
  <si>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r>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r>
    <r>
      <rPr>
        <sz val="11"/>
        <color theme="1"/>
        <rFont val="Calibri"/>
        <family val="2"/>
        <scheme val="minor"/>
      </rPr>
      <t xml:space="preserve">
</t>
    </r>
  </si>
  <si>
    <r>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t>
    </r>
    <r>
      <rPr>
        <sz val="11"/>
        <color theme="1"/>
        <rFont val="Calibri"/>
        <family val="2"/>
        <scheme val="minor"/>
      </rPr>
      <t xml:space="preserve">
d) definir las necesidades de protección de activos involucrados, en particular acerca de disponibilidad, confidencialidad, integridad</t>
    </r>
    <r>
      <rPr>
        <sz val="11"/>
        <color rgb="FFFF0000"/>
        <rFont val="Calibri"/>
        <family val="2"/>
        <scheme val="minor"/>
      </rPr>
      <t xml:space="preserve"> </t>
    </r>
    <r>
      <rPr>
        <sz val="11"/>
        <color theme="1"/>
        <rFont val="Calibri"/>
        <family val="2"/>
        <scheme val="minor"/>
      </rPr>
      <t xml:space="preserve">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r>
  </si>
  <si>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</si>
  <si>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</si>
  <si>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 xml:space="preserve">Revisar la documentación y los principios para la construcción de sistemas seguros, y aplicarlos a cualquier actividad de implementación de sistemas de información.
</t>
  </si>
  <si>
    <r>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r>
    <r>
      <rPr>
        <sz val="11"/>
        <color rgb="FFFF0000"/>
        <rFont val="Calibri"/>
        <family val="2"/>
        <scheme val="minor"/>
      </rPr>
      <t xml:space="preserve">
</t>
    </r>
  </si>
  <si>
    <t xml:space="preserve">Verifique en una muestra que para pasar a producción los desarrollos se realizan pruebas de seguridad. También verifique que los procesos de detección de incidentes son probados periódicamente.
</t>
  </si>
  <si>
    <t xml:space="preserve">Revisar las pruebas de aceptación de sistemas, para los sistemas de información nuevos, actualizaciones y nuevas versiones, se deberían establecer programas de prueba para aceptación y criterios de aceptación relacionados.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</si>
  <si>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</si>
  <si>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r>
      <rPr>
        <sz val="11"/>
        <color rgb="FFFF0000"/>
        <rFont val="Calibri"/>
        <family val="2"/>
        <scheme val="minor"/>
      </rPr>
      <t xml:space="preserve">
</t>
    </r>
  </si>
  <si>
    <r>
      <t xml:space="preserve">Observe si los eventos son reportados de forma consistente en toda la entidad de acuerdo a los criterios establecidos.
</t>
    </r>
    <r>
      <rPr>
        <sz val="11"/>
        <color theme="1"/>
        <rFont val="Calibri"/>
        <family val="2"/>
        <scheme val="minor"/>
      </rPr>
      <t xml:space="preserve">
</t>
    </r>
  </si>
  <si>
    <t xml:space="preserve">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
</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</si>
  <si>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
    </r>
  </si>
  <si>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</si>
  <si>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observaciones</t>
  </si>
  <si>
    <r>
      <t xml:space="preserve">La detección de actividades anómalas se realiza oportunamente y se entiende el impacto potencial de los eventos:
1) Se establece y gestiona una linea base de las operaciones de red, los flujos de datos esperados para usuarios y sistemas.
</t>
    </r>
    <r>
      <rPr>
        <sz val="9"/>
        <color theme="1"/>
        <rFont val="Calibri"/>
        <family val="2"/>
        <scheme val="minor"/>
      </rPr>
      <t xml:space="preserve">
2) Se agregan y correlacionan datos de eventos de multiples fuentes y sensores.
</t>
    </r>
    <r>
      <rPr>
        <sz val="9"/>
        <color rgb="FFFF0000"/>
        <rFont val="Calibri"/>
        <family val="2"/>
        <scheme val="minor"/>
      </rPr>
      <t>.</t>
    </r>
    <r>
      <rPr>
        <sz val="9"/>
        <color theme="1"/>
        <rFont val="Calibri"/>
        <family val="2"/>
        <scheme val="minor"/>
      </rPr>
      <t xml:space="preserve">
3) Se determina el impacto de los eventos
</t>
    </r>
    <r>
      <rPr>
        <sz val="9"/>
        <color theme="1"/>
        <rFont val="Calibri"/>
        <family val="2"/>
        <scheme val="minor"/>
      </rPr>
      <t xml:space="preserve">
4) Se han establecido los umbrales de alerta de los incidentes.
</t>
    </r>
  </si>
  <si>
    <t xml:space="preserve">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
</t>
  </si>
  <si>
    <t>Las estrategias de respuesta a incidentes se actualizan</t>
  </si>
  <si>
    <t>https://campus.unimayor.edu.co/CampusSGI  opción: Campus UNIMAYOR SAIC/Gestión y planeación estratégica/Planeación y Mejora/Documentos</t>
  </si>
  <si>
    <t>MAPA DE PROCESOS</t>
  </si>
  <si>
    <t>ROLES Y RESPONSABILIDADES</t>
  </si>
  <si>
    <t xml:space="preserve"> PLAN Y ESTRATEGIA DE TRANSICIÓN DE IPV4 A IPV6</t>
  </si>
  <si>
    <t>PLAN DE TRATAMIENTO DE RIESGOS
SEGURIDAD Y PRIVACIDAD DE LA INFORMACIÓN
(DIGITAL Y FÍSICA)</t>
  </si>
  <si>
    <t xml:space="preserve">CONTROL DE DOCUMENTOS </t>
  </si>
  <si>
    <t>CONVOCATORIA, SELECCIÓN, VINCULACIÓN Y RETIRO DE PERSONAL</t>
  </si>
  <si>
    <t>PLAN DE SENSIBILIZACIÓN</t>
  </si>
  <si>
    <t>ACTIVOS DE INFORMACIÓN</t>
  </si>
  <si>
    <t>Interconexión_2022_1Semestre .jpg</t>
  </si>
  <si>
    <t xml:space="preserve">FORMATO ÚNICO DE INVENTARIO DOCUMENTAL  (FUID) </t>
  </si>
  <si>
    <t>REPORTE DE INCIDENTES</t>
  </si>
  <si>
    <t>CONTINUIDAD DEL NEGOCIO</t>
  </si>
  <si>
    <t>GESTIÓN DE INCIDENTES
REPORTE DE INCIDENTES SPI
DECLARACIÓN DE APLICABILIDAD
ROLES Y RESPONSABILIDADES SEG Y PRIVAC DE LA INFORMACIÓN
PLAN DE SENSIBILIZACIÓN
PLAN DE TRATAMIENTO DE RIESGOS DE SPI
PLAN Y ESTRATEGIA DE TRANSICIÓN DE IPV4 A IPV6
PLAN DE TRANSICIÓN IPV6 FASE 1
PLAN DE SEGURIDAD Y PRIVACIDAD DE LA INFORMACIÓN
ACTIVOS DE INFORMACIÓN
INDICADORES DE GESTIÓN
MEJORES PRÁCTICAS DE SPI
CONTINUIDAD DE NEGOCIO
BITÁCORA DE BACKUPS
NORMOGRAMA TIC
MATRIZ ANÁLISIS DE RIESGOS SPI
MATRIZ RIESGOS SEGURIDAD DE LA INFORMACIÓN
POLÍTICA DE SEGURIDAD Y PRIVACIDAD DE LA INFORMACIÓN
POLÍTICA DE GESTIÓN DE ACTIVOS
POLÍTICA DE CONTROL DE ACCESOS
POLÍTICA DE DESARROLLO SEGURO
POLÍTICA DE PROVEEDORES
POLÍTICA DE USO DE CORREO ELECTRÓNICO
POLÍTICA DE TELETRABAJO
POLÍTICA COPIAS DE RESPALDO-BACKUPS
POLÍTICAS DE DISPOSITIVOS MÓVILES
POLÍTICA DE USO DE CONTROLES CRIPTOGRÁFICOS
POLÍTICA ALCANCE OBJETIVO SGSI</t>
  </si>
  <si>
    <t>https://campus.unimayor.edu.co/CampusSGI
 opción: 
Campus Unimayor SAIC/Gestión de Recursos Tecnológicos/Seguridad de la Información</t>
  </si>
  <si>
    <t>INDICADORES DE GESTIÓN</t>
  </si>
  <si>
    <t>DECLARACIÓN DE APLICABILIDAD</t>
  </si>
  <si>
    <t>PLAN DE TRATAMIENTO DE RIESGOS DE SPI</t>
  </si>
  <si>
    <t>PLAN ESTRATÉGICO DE TECNOLOGÍAS DE LA INFORMACIÓN - PETI</t>
  </si>
  <si>
    <t xml:space="preserve">Instrumento: MSPI </t>
  </si>
  <si>
    <t>Riesgos Unimayor</t>
  </si>
  <si>
    <t>http://10.20.30.3:8082/riesgosunimayor/login.aspx</t>
  </si>
  <si>
    <r>
      <rPr>
        <sz val="10"/>
        <color theme="1"/>
        <rFont val="Calibri"/>
        <family val="2"/>
        <scheme val="minor"/>
      </rPr>
      <t>Héctor Sánchez Collazos</t>
    </r>
    <r>
      <rPr>
        <b/>
        <sz val="10"/>
        <color theme="1"/>
        <rFont val="Calibri"/>
        <family val="2"/>
        <scheme val="minor"/>
      </rPr>
      <t xml:space="preserve">
Rector
</t>
    </r>
    <r>
      <rPr>
        <sz val="10"/>
        <color theme="1"/>
        <rFont val="Calibri"/>
        <family val="2"/>
        <scheme val="minor"/>
      </rPr>
      <t>Ximena Hurtado</t>
    </r>
    <r>
      <rPr>
        <b/>
        <sz val="10"/>
        <color theme="1"/>
        <rFont val="Calibri"/>
        <family val="2"/>
        <scheme val="minor"/>
      </rPr>
      <t xml:space="preserve">
Asesor Planeación
</t>
    </r>
  </si>
  <si>
    <r>
      <rPr>
        <sz val="10"/>
        <color theme="1"/>
        <rFont val="Calibri"/>
        <family val="2"/>
        <scheme val="minor"/>
      </rPr>
      <t>Fabian Hurtado</t>
    </r>
    <r>
      <rPr>
        <b/>
        <sz val="10"/>
        <color theme="1"/>
        <rFont val="Calibri"/>
        <family val="2"/>
        <scheme val="minor"/>
      </rPr>
      <t xml:space="preserve">
Asesor Control Interno
</t>
    </r>
  </si>
  <si>
    <r>
      <rPr>
        <sz val="10"/>
        <color theme="1"/>
        <rFont val="Calibri"/>
        <family val="2"/>
        <scheme val="minor"/>
      </rPr>
      <t>Diego Muñoz Robles</t>
    </r>
    <r>
      <rPr>
        <b/>
        <sz val="10"/>
        <color theme="1"/>
        <rFont val="Calibri"/>
        <family val="2"/>
        <scheme val="minor"/>
      </rPr>
      <t xml:space="preserve">
Secretaría General
</t>
    </r>
  </si>
  <si>
    <r>
      <rPr>
        <sz val="10"/>
        <color theme="1"/>
        <rFont val="Calibri"/>
        <family val="2"/>
        <scheme val="minor"/>
      </rPr>
      <t>Servagro Ltda</t>
    </r>
    <r>
      <rPr>
        <b/>
        <sz val="10"/>
        <color theme="1"/>
        <rFont val="Calibri"/>
        <family val="2"/>
        <scheme val="minor"/>
      </rPr>
      <t xml:space="preserve">
Empresa de seguridad 
</t>
    </r>
    <r>
      <rPr>
        <sz val="10"/>
        <color theme="1"/>
        <rFont val="Calibri"/>
        <family val="2"/>
        <scheme val="minor"/>
      </rPr>
      <t xml:space="preserve">Alexander Astudillo Lagos </t>
    </r>
    <r>
      <rPr>
        <b/>
        <sz val="10"/>
        <color theme="1"/>
        <rFont val="Calibri"/>
        <family val="2"/>
        <scheme val="minor"/>
      </rPr>
      <t xml:space="preserve">
Director Gestión de Recursos Tecnológicos
</t>
    </r>
  </si>
  <si>
    <r>
      <rPr>
        <sz val="10"/>
        <color theme="1"/>
        <rFont val="Calibri"/>
        <family val="2"/>
        <scheme val="minor"/>
      </rPr>
      <t xml:space="preserve">Alexander Astudillo Lagos </t>
    </r>
    <r>
      <rPr>
        <b/>
        <sz val="10"/>
        <color theme="1"/>
        <rFont val="Calibri"/>
        <family val="2"/>
        <scheme val="minor"/>
      </rPr>
      <t xml:space="preserve">
Director Gestión de Recursos Tecnológicos</t>
    </r>
  </si>
  <si>
    <r>
      <rPr>
        <sz val="10"/>
        <rFont val="Calibri"/>
        <family val="2"/>
        <scheme val="minor"/>
      </rPr>
      <t>Olga Lucía Sinisterra</t>
    </r>
    <r>
      <rPr>
        <b/>
        <sz val="10"/>
        <rFont val="Calibri"/>
        <family val="2"/>
        <scheme val="minor"/>
      </rPr>
      <t xml:space="preserve">
P.U. Talento Humano
</t>
    </r>
  </si>
  <si>
    <r>
      <rPr>
        <sz val="10"/>
        <rFont val="Calibri"/>
        <family val="2"/>
        <scheme val="minor"/>
      </rPr>
      <t>Jorge Castro</t>
    </r>
    <r>
      <rPr>
        <b/>
        <sz val="10"/>
        <rFont val="Calibri"/>
        <family val="2"/>
        <scheme val="minor"/>
      </rPr>
      <t xml:space="preserve">
P.U. Gestión Documental
</t>
    </r>
  </si>
  <si>
    <r>
      <rPr>
        <sz val="10"/>
        <rFont val="Calibri"/>
        <family val="2"/>
        <scheme val="minor"/>
      </rPr>
      <t>Margarita Rosa Sánchez</t>
    </r>
    <r>
      <rPr>
        <b/>
        <sz val="10"/>
        <rFont val="Calibri"/>
        <family val="2"/>
        <scheme val="minor"/>
      </rPr>
      <t xml:space="preserve">
Directora de investigaciones 
</t>
    </r>
  </si>
  <si>
    <r>
      <rPr>
        <sz val="10"/>
        <color theme="1"/>
        <rFont val="Calibri"/>
        <family val="2"/>
        <scheme val="minor"/>
      </rPr>
      <t xml:space="preserve">Claudia Lorena Muñoz 
</t>
    </r>
    <r>
      <rPr>
        <b/>
        <sz val="10"/>
        <color theme="1"/>
        <rFont val="Calibri"/>
        <family val="2"/>
        <scheme val="minor"/>
      </rPr>
      <t>Directora Financiera</t>
    </r>
    <r>
      <rPr>
        <sz val="10"/>
        <color theme="1"/>
        <rFont val="Calibri"/>
        <family val="2"/>
        <scheme val="minor"/>
      </rPr>
      <t xml:space="preserve">
Oscar Yonaimer Vitoncó 
</t>
    </r>
    <r>
      <rPr>
        <b/>
        <sz val="10"/>
        <color theme="1"/>
        <rFont val="Calibri"/>
        <family val="2"/>
        <scheme val="minor"/>
      </rPr>
      <t>Tesorero General</t>
    </r>
    <r>
      <rPr>
        <sz val="10"/>
        <color theme="1"/>
        <rFont val="Calibri"/>
        <family val="2"/>
        <scheme val="minor"/>
      </rPr>
      <t xml:space="preserve">
Elizabeth Zuluaga</t>
    </r>
    <r>
      <rPr>
        <b/>
        <sz val="10"/>
        <color theme="1"/>
        <rFont val="Calibri"/>
        <family val="2"/>
        <scheme val="minor"/>
      </rPr>
      <t xml:space="preserve"> 
Contadora</t>
    </r>
  </si>
  <si>
    <r>
      <rPr>
        <sz val="10"/>
        <color theme="1"/>
        <rFont val="Calibri"/>
        <family val="2"/>
        <scheme val="minor"/>
      </rPr>
      <t xml:space="preserve">Javier Muñoz Hoyos
</t>
    </r>
    <r>
      <rPr>
        <b/>
        <sz val="10"/>
        <color theme="1"/>
        <rFont val="Calibri"/>
        <family val="2"/>
        <scheme val="minor"/>
      </rPr>
      <t>P.U. Comunicaciones y Mercadeo-Coordinador</t>
    </r>
    <r>
      <rPr>
        <sz val="10"/>
        <color theme="1"/>
        <rFont val="Calibri"/>
        <family val="2"/>
        <scheme val="minor"/>
      </rPr>
      <t xml:space="preserve">
</t>
    </r>
  </si>
  <si>
    <r>
      <rPr>
        <sz val="10"/>
        <color theme="1"/>
        <rFont val="Calibri"/>
        <family val="2"/>
        <scheme val="minor"/>
      </rPr>
      <t xml:space="preserve">Diego Alegría
</t>
    </r>
    <r>
      <rPr>
        <b/>
        <sz val="10"/>
        <color theme="1"/>
        <rFont val="Calibri"/>
        <family val="2"/>
        <scheme val="minor"/>
      </rPr>
      <t xml:space="preserve">Director Adminisiones </t>
    </r>
    <r>
      <rPr>
        <sz val="10"/>
        <color theme="1"/>
        <rFont val="Calibri"/>
        <family val="2"/>
        <scheme val="minor"/>
      </rPr>
      <t xml:space="preserve">
Francisco Zuñiga
Fredy Alonso Vidal
Rocio del Pilar García
Maria del Carmen Ibarra</t>
    </r>
    <r>
      <rPr>
        <b/>
        <sz val="10"/>
        <color theme="1"/>
        <rFont val="Calibri"/>
        <family val="2"/>
        <scheme val="minor"/>
      </rPr>
      <t xml:space="preserve">
Decanos
</t>
    </r>
    <r>
      <rPr>
        <sz val="10"/>
        <color theme="1"/>
        <rFont val="Calibri"/>
        <family val="2"/>
        <scheme val="minor"/>
      </rPr>
      <t>Roselly Martínez
Diana Nicholls
Dora Bastidas
Wilson Gómez
Marelfy Gelindez
Beatriz Rojas
Carolina HIdalgo</t>
    </r>
    <r>
      <rPr>
        <b/>
        <sz val="10"/>
        <color theme="1"/>
        <rFont val="Calibri"/>
        <family val="2"/>
        <scheme val="minor"/>
      </rPr>
      <t xml:space="preserve">
Auxiliares Administrativos
</t>
    </r>
    <r>
      <rPr>
        <sz val="10"/>
        <color theme="1"/>
        <rFont val="Calibri"/>
        <family val="2"/>
        <scheme val="minor"/>
      </rPr>
      <t>Carlos Fernando Arboleda
Adriana Arboleda
Laura Catalina Muñoz
Claudia Patricia Muñoz</t>
    </r>
    <r>
      <rPr>
        <b/>
        <sz val="10"/>
        <color theme="1"/>
        <rFont val="Calibri"/>
        <family val="2"/>
        <scheme val="minor"/>
      </rPr>
      <t xml:space="preserve">
Secretarios Académicos
</t>
    </r>
  </si>
  <si>
    <r>
      <rPr>
        <sz val="10"/>
        <rFont val="Calibri"/>
        <family val="2"/>
        <scheme val="minor"/>
      </rPr>
      <t>John Jairo Dueñas</t>
    </r>
    <r>
      <rPr>
        <b/>
        <sz val="10"/>
        <rFont val="Calibri"/>
        <family val="2"/>
        <scheme val="minor"/>
      </rPr>
      <t xml:space="preserve">
Coordinador Programa Inglés</t>
    </r>
  </si>
  <si>
    <r>
      <rPr>
        <sz val="10"/>
        <rFont val="Calibri"/>
        <family val="2"/>
        <scheme val="minor"/>
      </rPr>
      <t>Orietta Astrid Rincón</t>
    </r>
    <r>
      <rPr>
        <b/>
        <sz val="10"/>
        <rFont val="Calibri"/>
        <family val="2"/>
        <scheme val="minor"/>
      </rPr>
      <t xml:space="preserve">
P.U. Planeación
</t>
    </r>
  </si>
  <si>
    <t xml:space="preserve">Revise el proceso de selección de los funcionarios y contratistas, verifique que se lleva a cabo una revisión de: 
a) Referencias satisfactorias
b) Verificación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</si>
  <si>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La entidad ha realizado una auditoria de seguridad y privacidad de la informacion.
Final_2022_INFORME DE AUDITORIA INTERNA_KM_2022.pdf</t>
  </si>
  <si>
    <t xml:space="preserve">Indague como evitan que una  persona pueda acceder, modificar o usar activos sin autorización ni detección. La mejor práctica dicta que el inicio de un evento debe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</si>
  <si>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</si>
  <si>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</si>
  <si>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r>
      <t>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t>
    </r>
    <r>
      <rPr>
        <sz val="11"/>
        <color rgb="FFFF0000"/>
        <rFont val="Calibri"/>
        <family val="2"/>
        <scheme val="minor"/>
      </rPr>
      <t xml:space="preserve"> (NO APLICA)</t>
    </r>
    <r>
      <rPr>
        <sz val="11"/>
        <color theme="1"/>
        <rFont val="Calibri"/>
        <family val="2"/>
        <scheme val="minor"/>
      </rPr>
      <t xml:space="preserve">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r>
  </si>
  <si>
    <r>
      <t xml:space="preserve">Revisar las siguientes directrices protección de transacciones de los servicios de las aplicaciones:
a) definir el uso de firmas electrónicas por cada una de las partes involucradas en la transacción; </t>
    </r>
    <r>
      <rPr>
        <sz val="11"/>
        <color theme="1"/>
        <rFont val="Calibri"/>
        <family val="2"/>
        <scheme val="minor"/>
      </rPr>
      <t xml:space="preserve">
b) establecer todos los aspectos de la transacción, es decir, asegurar que: 
1) definir la información de autenticación secreta de usuario, de todas las partes, se valide y verifique; 
2) definir que la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r>
  </si>
  <si>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</si>
  <si>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</si>
  <si>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aún no se pueden incluir ni trabajar con ellos, </t>
    </r>
    <r>
      <rPr>
        <b/>
        <sz val="9"/>
        <color theme="1"/>
        <rFont val="Calibri"/>
        <family val="2"/>
        <scheme val="minor"/>
      </rPr>
      <t>están en 60.</t>
    </r>
  </si>
  <si>
    <t>Informes obtenidos por herramientas:
OWASP ZAP
NMAP
OPENVAS
Loader.io</t>
  </si>
  <si>
    <t>NORMOGRAMA DE TIC</t>
  </si>
  <si>
    <t>CAMPUS SAIC</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</si>
  <si>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</si>
  <si>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CONTINUIDAD DEL NEGOCIO
SEGURIDAD Y PRIVACIDAD DE LA INFORMACIÓN
104.01.02.P.07</t>
  </si>
  <si>
    <t>Comunicación de los resultados y plan para subsanar los hallazgos y oportunidades de mejora.</t>
  </si>
  <si>
    <t>PLAN DE AUDITORÍAS
INFORME AUDITORIA INTERNA 2022</t>
  </si>
  <si>
    <t>https://campus.unimayor.edu.co/CampusPlaneacion/Acciones/wfAcciones.aspx</t>
  </si>
  <si>
    <t>Acción No. 810 (Aplicativo Acciones SGI)</t>
  </si>
  <si>
    <t>Gestión y Mejora</t>
  </si>
  <si>
    <t>PLAN DE TRATAMIENTO DE RIESGO</t>
  </si>
  <si>
    <t>PLAN AUDITORIA SEGURIDAD.docx
Final_2022_INFORME DE AUDITORIA INTERNA_KM_2022.pdf</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</si>
  <si>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</si>
  <si>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</si>
  <si>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https://campus.unimayor.edu.co/CampusSGI
 opción: 
Campus Unimayor SAIC/Gestión de planeación estratégica/Direccionamiento estratégico/Políticas/POLÍTICA CONTROL DE ACCESO
https://campus.unimayor.edu.co/CampusSGI
 opción: 
Campus Unimayor SAIC/Gestión de Recursos Tecnológicos/Gestión de Recursos Tecnológicos/Instructivo/DESARROLLO SISTEMAS DE INFORMACIÓN</t>
  </si>
  <si>
    <t>https://campus.unimayor.edu.co/CampusSGI
 opción: 
Campus Unimayor SAIC/Gestión de planeación estratégica/Direccionamiento estratégico/Políticas/POLÍTICA DE DESARROLLO SEGURO
https://campus.unimayor.edu.co/CampusSGI
 opción: 
Campus Unimayor SAIC/Gestión de Recursos Tecnológicos/Gestión de Recursos Tecnológicos/Instructivo/DESARROLLO SISTEMAS DE INFORMACIÓN</t>
  </si>
  <si>
    <t>Promedio de 100</t>
  </si>
  <si>
    <t>Ing. Jairo Alexander Astudillo Lagos
Director Gestión de Recursos Tecnológico
6028274178 Ext. 2209 -  2210
tic@unimayor.edu.co</t>
  </si>
  <si>
    <t>ROLES Y RESPONSABILIDADES SEGURIDAD DE LA INFORMACIÓN
1.04.30.103.D.11</t>
  </si>
  <si>
    <t>POLÍTICA  DE CONTROL DE ACCESO 
1.01.D.17</t>
  </si>
  <si>
    <t>PLAN DE TRATAMIENTO DE RIESGOS DE SEGURIDAD Y PRIVACIDAD DE LA INFORMACIÓN
1.04.30.103.D.13</t>
  </si>
  <si>
    <t>POLÍTICA DE TELETRABAJO
SEGURIDAD Y PRIVACIDAD DE LA INFORMACIÓN
1.0.D.24</t>
  </si>
  <si>
    <t>PROCEDIMIENTO: CONVOCATORIA, SELECCIÓN, VINCULACIÓN Y RETIRO DE PERSONAL 
1.2.2.P.01</t>
  </si>
  <si>
    <t>SEGUIMIENTO A LA GESTIÓN ÉTICA Y CONTROL DISCIPLINARIO
1.2.2.P.02</t>
  </si>
  <si>
    <t xml:space="preserve">ACTIVOS DE INFORMACIÓN
SEGURIDAD Y PRIVACIDAD DE LA INFORMACIÓN 
1.04.30.103.D.14
</t>
  </si>
  <si>
    <t>POLÍTICA DE GESTIÓN DE LOS ACTIVOS DE INFORMACIÓN
SEGURIDAD Y PRIVACIDAD DE LA INFORMACIÓN
1.0.D.19</t>
  </si>
  <si>
    <t>NORMOGRAMA TIC
1.01.28.80.D.05</t>
  </si>
  <si>
    <t>POLÍTICA DE TRATAMIENTO Y PROTECCIÓN DE DATOS PERSONALES 
1.0.D.08</t>
  </si>
  <si>
    <t xml:space="preserve">POLÍTICA DE GESTIÓN DE LOS ACTIVOS DE INFORMACIÓN
SEGURIDAD Y PRIVACIDAD DE LA INFORMACIÓN
1.0.D.19
ACTIVOS DE INFORMACIÓN
SEGURIDAD Y PRIVACIDAD DE LA INFORMACIÓN 
1.04.30.103.D.14
</t>
  </si>
  <si>
    <t>ORGANIZACIÓN, CLASIFICACIÓN, ORDENACIÓN Y DESCRIPCIÓN DE
ARCHIVO
1.2.1.P.01
ESQUEMA DE PUBLICACIÓN DE INFORMACIÓN
1.2.1.24.R.11</t>
  </si>
  <si>
    <t xml:space="preserve">MEJORES PRÁCTICAS
SEGURIDAD Y PRIVACIDAD DE LA INFORMACIÓN
1.0.D.19
POLÍTICA CONTROL DE ACCESO
SEGURIDAD Y PRIVACIDAD DE LA INFORMACIÓN
1.01.D.17
POLÍTICA DE USO DE CONTROLES CRIPTOGRÁFICOS
1.0.D.22
POLÍTICA DE DISPOSITIVOS MÓVILES
1.01.D.21
ACTA ENTREGA DE ACTIVOS TECNOLÓGICOS EN CALIDAD DE PRÉSTAMOS
104.07.R.25
ACTA DE DEVOLUCIÓN EQUIPOS DE CÓMPUTO
104.07.R.26
POLÍTICA DE COPIAS DE RESPALDO BACKUPS
1.0.D.15
</t>
  </si>
  <si>
    <t>MEJORES PRÁCTICAS
SEGURIDAD Y PRIVACIDAD DE LA INFORMACIÓN
1.0.D.19</t>
  </si>
  <si>
    <t>POLÍTICA DE USO DE CONTROLES CRIPTOGRÁFICOS
1.0.D.22</t>
  </si>
  <si>
    <t xml:space="preserve">
MISION Y VISION</t>
  </si>
  <si>
    <t>Revisar que la 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</si>
  <si>
    <r>
      <t>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t>
    </r>
    <r>
      <rPr>
        <sz val="10"/>
        <color rgb="FFFF0000"/>
        <rFont val="Calibri"/>
        <family val="2"/>
        <scheme val="minor"/>
      </rPr>
      <t xml:space="preserve"> (No aplica)</t>
    </r>
    <r>
      <rPr>
        <sz val="10"/>
        <color theme="1"/>
        <rFont val="Calibri"/>
        <family val="2"/>
        <scheme val="minor"/>
      </rPr>
      <t xml:space="preserve">
j) Proteger los equipos para procesamiento de información confidencial para minimizar el riesgo de fuga de información debido a emanaciones electromagnéticas.</t>
    </r>
  </si>
  <si>
    <r>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t>
    </r>
    <r>
      <rPr>
        <sz val="11"/>
        <color rgb="FFFF0000"/>
        <rFont val="Calibri"/>
        <family val="2"/>
        <scheme val="minor"/>
      </rPr>
      <t xml:space="preserve"> </t>
    </r>
    <r>
      <rPr>
        <sz val="11"/>
        <color theme="1"/>
        <rFont val="Calibri"/>
        <family val="2"/>
        <scheme val="minor"/>
      </rPr>
      <t xml:space="preserve">
d) Si es necesario, contar con alarmas para detectar mal funcionamiento;
e) Si es necesario, tener múltiples alimentaciones con diverso enrutado físico.</t>
    </r>
    <r>
      <rPr>
        <sz val="11"/>
        <color rgb="FFFF0000"/>
        <rFont val="Calibri"/>
        <family val="2"/>
        <scheme val="minor"/>
      </rPr>
      <t xml:space="preserve"> </t>
    </r>
  </si>
  <si>
    <r>
      <t>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t>
    </r>
    <r>
      <rPr>
        <sz val="11"/>
        <color rgb="FFFF0000"/>
        <rFont val="Calibri"/>
        <family val="2"/>
        <scheme val="minor"/>
      </rPr>
      <t xml:space="preserve"> </t>
    </r>
    <r>
      <rPr>
        <sz val="11"/>
        <color theme="1"/>
        <rFont val="Calibri"/>
        <family val="2"/>
        <scheme val="minor"/>
      </rPr>
      <t xml:space="preserve">
d) Documentar la identidad, el rol y la filiación de cualquiera que maneje o use activos, y devolver esta documentación con el equipo, la información y el software.</t>
    </r>
  </si>
  <si>
    <r>
      <t>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t>
    </r>
    <r>
      <rPr>
        <sz val="11"/>
        <color rgb="FFFF0000"/>
        <rFont val="Calibri"/>
        <family val="2"/>
        <scheme val="minor"/>
      </rPr>
      <t xml:space="preserve">
</t>
    </r>
  </si>
  <si>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</si>
  <si>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</si>
  <si>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r>
      <rPr>
        <sz val="10"/>
        <color theme="1"/>
        <rFont val="Calibri"/>
        <family val="2"/>
        <scheme val="minor"/>
      </rPr>
      <t>Leonardo Victoria</t>
    </r>
    <r>
      <rPr>
        <b/>
        <sz val="10"/>
        <color theme="1"/>
        <rFont val="Calibri"/>
        <family val="2"/>
        <scheme val="minor"/>
      </rPr>
      <t xml:space="preserve">
Egresados</t>
    </r>
  </si>
  <si>
    <r>
      <rPr>
        <sz val="10"/>
        <rFont val="Calibri"/>
        <family val="2"/>
        <scheme val="minor"/>
      </rPr>
      <t xml:space="preserve">Olga Lucía Sinisterra
</t>
    </r>
    <r>
      <rPr>
        <b/>
        <sz val="10"/>
        <rFont val="Calibri"/>
        <family val="2"/>
        <scheme val="minor"/>
      </rPr>
      <t>P.U. Talento Humano</t>
    </r>
    <r>
      <rPr>
        <sz val="10"/>
        <rFont val="Calibri"/>
        <family val="2"/>
        <scheme val="minor"/>
      </rPr>
      <t xml:space="preserve">
Alexander Astudillo Lagos </t>
    </r>
    <r>
      <rPr>
        <b/>
        <sz val="10"/>
        <rFont val="Calibri"/>
        <family val="2"/>
        <scheme val="minor"/>
      </rPr>
      <t xml:space="preserve">
Director Gestión de Recursos Tecnológicos
</t>
    </r>
    <r>
      <rPr>
        <sz val="10"/>
        <rFont val="Calibri"/>
        <family val="2"/>
        <scheme val="minor"/>
      </rPr>
      <t xml:space="preserve">John Jairo Perafán Ruíz </t>
    </r>
    <r>
      <rPr>
        <b/>
        <sz val="10"/>
        <rFont val="Calibri"/>
        <family val="2"/>
        <scheme val="minor"/>
      </rPr>
      <t xml:space="preserve">
P.U. Seguridad Digital
</t>
    </r>
    <r>
      <rPr>
        <sz val="10"/>
        <rFont val="Calibri"/>
        <family val="2"/>
        <scheme val="minor"/>
      </rPr>
      <t>Francia Elena Tobar Muñoz</t>
    </r>
    <r>
      <rPr>
        <b/>
        <sz val="10"/>
        <rFont val="Calibri"/>
        <family val="2"/>
        <scheme val="minor"/>
      </rPr>
      <t xml:space="preserve">
Contratista Seguridad y Privacidad de la Información</t>
    </r>
  </si>
  <si>
    <r>
      <t xml:space="preserve">
</t>
    </r>
    <r>
      <rPr>
        <sz val="10"/>
        <color theme="1"/>
        <rFont val="Calibri"/>
        <family val="2"/>
        <scheme val="minor"/>
      </rPr>
      <t xml:space="preserve">Alexander Astudillo Lagos </t>
    </r>
    <r>
      <rPr>
        <b/>
        <sz val="10"/>
        <color theme="1"/>
        <rFont val="Calibri"/>
        <family val="2"/>
        <scheme val="minor"/>
      </rPr>
      <t xml:space="preserve">
Director Gestión de Recursos Tecnológicos
</t>
    </r>
    <r>
      <rPr>
        <sz val="10"/>
        <color theme="1"/>
        <rFont val="Calibri"/>
        <family val="2"/>
        <scheme val="minor"/>
      </rPr>
      <t xml:space="preserve">John Jairo Perafán Ruíz </t>
    </r>
    <r>
      <rPr>
        <b/>
        <sz val="10"/>
        <color theme="1"/>
        <rFont val="Calibri"/>
        <family val="2"/>
        <scheme val="minor"/>
      </rPr>
      <t xml:space="preserve">
P.U. Seguridad Digital
</t>
    </r>
    <r>
      <rPr>
        <sz val="10"/>
        <color theme="1"/>
        <rFont val="Calibri"/>
        <family val="2"/>
        <scheme val="minor"/>
      </rPr>
      <t>Francia Elena Tobar Muñoz</t>
    </r>
    <r>
      <rPr>
        <b/>
        <sz val="10"/>
        <color theme="1"/>
        <rFont val="Calibri"/>
        <family val="2"/>
        <scheme val="minor"/>
      </rPr>
      <t xml:space="preserve">
Contratista Seguridad y Privacidad de la Información
</t>
    </r>
    <r>
      <rPr>
        <sz val="10"/>
        <color theme="1"/>
        <rFont val="Calibri"/>
        <family val="2"/>
        <scheme val="minor"/>
      </rPr>
      <t>Olga Lucía Sinisterra</t>
    </r>
    <r>
      <rPr>
        <b/>
        <sz val="10"/>
        <color theme="1"/>
        <rFont val="Calibri"/>
        <family val="2"/>
        <scheme val="minor"/>
      </rPr>
      <t xml:space="preserve">
P.U. Talento Humano
</t>
    </r>
    <r>
      <rPr>
        <sz val="10"/>
        <color theme="1"/>
        <rFont val="Calibri"/>
        <family val="2"/>
        <scheme val="minor"/>
      </rPr>
      <t>Javier Muñoz Hoyos</t>
    </r>
    <r>
      <rPr>
        <b/>
        <sz val="10"/>
        <color theme="1"/>
        <rFont val="Calibri"/>
        <family val="2"/>
        <scheme val="minor"/>
      </rPr>
      <t xml:space="preserve">
P.U. Comunicaciones y Mercadeo-Coordinador
</t>
    </r>
  </si>
  <si>
    <r>
      <rPr>
        <sz val="10"/>
        <color theme="1"/>
        <rFont val="Calibri"/>
        <family val="2"/>
        <scheme val="minor"/>
      </rPr>
      <t xml:space="preserve">John Jairo Perafán Ruíz </t>
    </r>
    <r>
      <rPr>
        <b/>
        <sz val="10"/>
        <color theme="1"/>
        <rFont val="Calibri"/>
        <family val="2"/>
        <scheme val="minor"/>
      </rPr>
      <t xml:space="preserve">
P.U. Seguridad Digital
</t>
    </r>
    <r>
      <rPr>
        <sz val="10"/>
        <color theme="1"/>
        <rFont val="Calibri"/>
        <family val="2"/>
        <scheme val="minor"/>
      </rPr>
      <t>Francia Elena Tobar Muñoz</t>
    </r>
    <r>
      <rPr>
        <b/>
        <sz val="10"/>
        <color theme="1"/>
        <rFont val="Calibri"/>
        <family val="2"/>
        <scheme val="minor"/>
      </rPr>
      <t xml:space="preserve">
Contratista Seguridad y Privacidad de la Información
</t>
    </r>
  </si>
  <si>
    <r>
      <t xml:space="preserve">POLÍTICA, ALCANCE Y OBJETIVOS DE SEGURIDAD DE LA INFORMACIÓN 
1.0.D.03
</t>
    </r>
    <r>
      <rPr>
        <sz val="9"/>
        <rFont val="Calibri"/>
        <family val="2"/>
        <scheme val="minor"/>
      </rPr>
      <t>POLITICA DE SEGURIDAD Y PRIVACIDAD DE LA INFORMACION
1.01.D.16</t>
    </r>
    <r>
      <rPr>
        <sz val="9"/>
        <color theme="1"/>
        <rFont val="Calibri"/>
        <family val="2"/>
        <scheme val="minor"/>
      </rPr>
      <t xml:space="preserve">
</t>
    </r>
  </si>
  <si>
    <t xml:space="preserve">El área de Seguridad del información está registrado en el boletín de seguridad cibernética de CISA (Agencia de Seguridad de Infraestructura y Ciberseguridad)
Inscritos a C2USER CISOS LAB (Primer Laboratorio de  Ciberseguridad Centrada en los usuarios)
</t>
  </si>
  <si>
    <t xml:space="preserve">POLÍTICA DE GESTIÓN DE LOS ACTIVOS DE INFORMACIÓN
SEGURIDAD Y PRIVACIDAD DE LA INFORMACIÓN
1.0.D.19
MEJORES PRÁCTICAS
SEGURIDAD Y PRIVACIDAD DE LA INFORMACIÓN
1.0.D.19
POLÍTICA DE COPIAS DE RESPALDO BACKUPS
1.0.D.15
</t>
  </si>
  <si>
    <t xml:space="preserve">POLITICA DE SEGURIDAD Y PRIVACIDAD DE LA INFORMACION
1.01.D.16
MODELO OPERATIVO TIC
104.D.01
PLAN DE TRATAMIENTO DE RIESGOS
1.04.30.103.D.13
</t>
  </si>
  <si>
    <t xml:space="preserve"> INDICADORES DE GESTION
1.04.30.103.D.15</t>
  </si>
  <si>
    <t xml:space="preserve">https://campus2.unimayor.edu.co/CampusSGI 
opción:
Campus UNIMAYOR SAIC/ Gestión de Recursos Tecnológicos/Gestión de recursos tecnológicos/Caracterización/Modelo Operativo Tic
</t>
  </si>
  <si>
    <t>MODELO OPERATIVO TIC</t>
  </si>
  <si>
    <t xml:space="preserve">ORGANIGRAMA INSTITUCIONAL
</t>
  </si>
  <si>
    <t xml:space="preserve">         POLITICA DE SEGURIDAD Y PRIVACIDAD DE LA INFORMACION
 POLÍTICA, ALCANCE Y OBJETIVOS DE SEGURIDAD DE LA INFORMACIÓN
</t>
  </si>
  <si>
    <t>01/Ene/2024 al 31/Dic/2024</t>
  </si>
  <si>
    <t>CONTINUIDAD DE NEGOCIO 1.04.30.103.P.07</t>
  </si>
  <si>
    <t>Ing. Nelson Dario Pantoja - Ing. Francia Elena Tobar M. - Ing. John Jairo Perafán R.</t>
  </si>
  <si>
    <t>MATRIZ TRATAMIENTO DE RIESGOS EN SEGURIDAD Y PRIVACIDAD DE LA INFORMACIÓN
1.04.30.103.R.26
PLAN DE TRATAMIENTO DE RIESGOS
1.04.30.103.D.13</t>
  </si>
  <si>
    <t>GESTIÓN DE INCIDENTES DE SEGURIDAD DE LA INFORMACIÓN 
1.04.30.103.P.08
REPORTE DE INCIDENTES SEGURIDAD DE LA INFORMACIÓN 
1.04.30.103.R.19</t>
  </si>
  <si>
    <t>MEJORES PRÁCTICAS
SEGURIDAD Y PRIVACIDAD DE LA INFORMACIÓN
1.04.30.103.D.16
POLÍTICA CONTROL DE ACCESO
SEGURIDAD Y PRIVACIDAD DE LA INFORMACIÓN
1.01.D.17
POLÍTICA DE DISPOSITIVOS MÓVILES
1.01.D.21
POLÍTICA DE USO DE CONTROLES CRIPTOGRÁFICOS
1.0.D.22
POLÍTICA DE COPIAS DE RESPALDO BACKUPS
1.0.D.15</t>
  </si>
  <si>
    <t>PLAN DE SENSIBILIZACIÓN
SEGURIDAD Y PRIVACIDAD DE LA INFORMACIÓN
1.04.30.103.D.12
SUPERVISIÓN PUESTO DE TRABAJO
1.04.30.103.R.21
MANUAL DE MEJORES PRÁCTICAS
SEGURIDAD Y PRIVACIDAD DE LA INFORMACIÓN
1.04.30.103.D.16
SUPERVISION FÍSICA PUESTO DE TRABAJO
1.04.30.103.R.22</t>
  </si>
  <si>
    <t xml:space="preserve">ACTIVOS DE INFORMACIÓN
SEGURIDAD Y PRIVACIDAD DE LA INFORMACIÓN 
1.04.30.103.D.14
POLÍTICA DE GESTIÓN DE LOS ACTIVOS DE INFORMACIÓN
SEGURIDAD Y PRIVACIDAD DE LA INFORMACIÓN
1.0.D.19
INVENTARIO DE ACTIVOS DE INFORMACIÓN
1.2.1.24.D.06
ELABORACIÓN DE INVENTARIOS
1.2.3.24.68.P.09
</t>
  </si>
  <si>
    <t>PROGRAMA DE GESTIÓN DOCUMENTAL-PGD
1.2.1.D.07</t>
  </si>
  <si>
    <t xml:space="preserve">LISTADO MAESTRO DE REGISTROS
1.01.28.80.D.03
INDICADORES DE GESTION DOCUMENTAL
1.04.D.10
COPIAS DE RESPALDO(BACKUPS)
1.0.D.15
</t>
  </si>
  <si>
    <t xml:space="preserve"> AUDITORÍAS 
1.02.P.03
</t>
  </si>
  <si>
    <t>ROLES Y RESPONSABILIDADES SEGURIDAD DE LA INFORMACIÓN
1.04.30.103.D.11
AUDITORÍAS 
1.02.P.03</t>
  </si>
  <si>
    <r>
      <t xml:space="preserve">POLÍTICA PARA PROVEEDORES
SEGURIDAD Y PRIVACIDAD DE LA INFORMACIÓN
</t>
    </r>
    <r>
      <rPr>
        <sz val="9"/>
        <rFont val="Calibri"/>
        <family val="2"/>
        <scheme val="minor"/>
      </rPr>
      <t>1.0.D.20</t>
    </r>
    <r>
      <rPr>
        <sz val="9"/>
        <color theme="1"/>
        <rFont val="Calibri"/>
        <family val="2"/>
        <scheme val="minor"/>
      </rPr>
      <t xml:space="preserve">
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
Acción No. 810 (Aplicativo Acciones SGI)</t>
    </r>
  </si>
  <si>
    <r>
      <rPr>
        <sz val="9"/>
        <color rgb="FFFF0000"/>
        <rFont val="Calibri"/>
        <family val="2"/>
        <scheme val="minor"/>
      </rPr>
      <t xml:space="preserve">
</t>
    </r>
    <r>
      <rPr>
        <sz val="9"/>
        <color theme="1"/>
        <rFont val="Calibri"/>
        <family val="2"/>
        <scheme val="minor"/>
      </rPr>
      <t xml:space="preserve">
POLITICA DE SEGURIDAD Y PRIVACIDAD DE LA INFORMACION
1.01.D.16
</t>
    </r>
    <r>
      <rPr>
        <sz val="9"/>
        <rFont val="Calibri"/>
        <family val="2"/>
        <scheme val="minor"/>
      </rPr>
      <t xml:space="preserve">Reporte anonimo a traves del portal Web PQRS-FD </t>
    </r>
    <r>
      <rPr>
        <sz val="9"/>
        <color rgb="FFFF0000"/>
        <rFont val="Calibri"/>
        <family val="2"/>
        <scheme val="minor"/>
      </rPr>
      <t xml:space="preserve">   </t>
    </r>
    <r>
      <rPr>
        <sz val="9"/>
        <color rgb="FF0070C0"/>
        <rFont val="Calibri"/>
        <family val="2"/>
        <scheme val="minor"/>
      </rPr>
      <t>https://orfeo.unimayor.edu.co/formularioPQRS/</t>
    </r>
  </si>
  <si>
    <r>
      <t xml:space="preserve">ACUERDO No 022 de 28 de Octubre de 2020:Por medio del cual se establece el Estatuto de Propiedad Intelectual en la Institución Universitaria Colegio Mayor del Cauca y se deroga el Acuerdo del Consejo Directivo No. 017 del 20 de Octubre de 2016.
</t>
    </r>
    <r>
      <rPr>
        <sz val="9"/>
        <color rgb="FF0070C0"/>
        <rFont val="Calibri"/>
        <family val="2"/>
        <scheme val="minor"/>
      </rPr>
      <t>https://unimayor.edu.co/web/acuerdos/3889-acuerdo-no-022-de-28-de-octubre-de-2020</t>
    </r>
    <r>
      <rPr>
        <sz val="9"/>
        <color theme="1"/>
        <rFont val="Calibri"/>
        <family val="2"/>
        <scheme val="minor"/>
      </rPr>
      <t xml:space="preserve">
POLÍTICAS DE USO DE SALAS DE SISTEMAS Y LABORATORIOS
1.0.D.09
MEJORES PRÁCTICAS
SEGURIDAD Y PRIVACIDAD DE LA INFORMACIÓN
1.04.30.103.D.16
POLÍTICA  DE CONTROL DE ACCESO 
1.01.D.17</t>
    </r>
  </si>
  <si>
    <t>https://campus2.unimayor.edu.co/CampusSGI
 opción: 
Campus Unimayor SAIC/Gestión de planeación estratégica/Direccionamiento estratégico/Políticas/POLÍTICA DE CONTROL DE ACCESOS</t>
  </si>
  <si>
    <t xml:space="preserve">https://campus2.unimayor.edu.co/CampusSGI
 opción: 
Campus Unimayor SAIC/Gestión de planeación estratégica/Direccionamiento estratégico/Políticas/POLÍTICA DE CONTROL DE ACCESOS
https://campus2.unimayor.edu.co/CampusSGI
 opción: 
Campus Unimayor SAIC/Gestión de planeación estratégica/Direccionamiento estratégico/Políticas/POLÍTICA PARA PROVEEDORES
</t>
  </si>
  <si>
    <t xml:space="preserve">https://campus2.unimayor.edu.co/CampusSGI
 opción: 
Campus Unimayor SAIC/Gestión de Recursos Tecnológicos/Seguridad de la Información/Documentos/MEJORES PRÁCTICAS DE SPI
https://campus2.unimayor.edu.co/CampusSGI
 opción: 
Campus Unimayor SAIC/Gestión de planeación estratégica/Direccionamiento estratégico/Políticas/POLÍTICA CONTROL DE ACCESOS
</t>
  </si>
  <si>
    <t xml:space="preserve">
https://campus2.unimayor.edu.co/CampusSGI
 opción: 
Campus Unimayor SAIC/Gestión de Recursos Tecnológicos/Seguridad de la Información/Procedimientos/GESTIÓN DE INCIDENTES</t>
  </si>
  <si>
    <t>https://campus2.unimayor.edu.co/CampusSGI
 opción: 
Campus Unimayor SAIC/Gestión de Recursos Tecnológicos/Seguridad de la Información/Documentos/REPORTE DE INCIDENTES</t>
  </si>
  <si>
    <t>https://campus2.unimayor.edu.co/CampusSGI
 opción: 
Campus Unimayor SAIC/Gestión de planeación estratégica/Direccionamiento estratégico/Políticas/POLÍTICA DE DESARROLLO SEGURO
https://campus2.unimayor.edu.co/CampusSGI
 opción: 
Campus Unimayor SAIC/Gestión de planeación estratégica/Direccionamiento estratégico/Políticas/POLÍTICA PARA PROVEEDORES</t>
  </si>
  <si>
    <t>https://campus2.unimayor.edu.co/CampusSGI
 opción: 
Campus Unimayor SAIC/Gestión de planeación estratégica/Direccionamiento estratégico/Políticas/POLÍTICA CONTROL DE ACCESOS
https://campus2.unimayor.edu.co/CampusSGI
 opción: 
Campus Unimayor SAIC/Gestión de planeación estratégica/Direccionamiento estratégico/Políticas/POLÍTICA DE DESARROLLO SEGURO</t>
  </si>
  <si>
    <t xml:space="preserve">https://campus2.unimayor.edu.co/CampusSGI
 opción: 
Campus Unimayor SAIC/Gestión de planeación estratégica/Direccionamiento estratégico/Políticas/POLÍTICA CONTROL DE ACCESOS
</t>
  </si>
  <si>
    <t>https://campus2.unimayor.edu.co/CampusSGI
 opción: 
Campus Unimayor SAIC/Gestión de planeación estratégica/Direccionamiento estratégico/Políticas/POLÍTICA DE DESARROLLO SEGURO
https://campus2.unimayor.edu.co/CampusSGI
 opción: 
Campus Unimayor SAIC/Gestión de Recursos Tecnológicos/Gestión de Recursos Tecnológicos/Instructivo/DESARROLLO SISTEMAS DE INFORMACIÓN</t>
  </si>
  <si>
    <t>https://campus2.unimayor.edu.co/CampusSGI
 opción: 
Campus Unimayor SAIC/Gestión de planeación estratégica/Direccionamiento estratégico/Políticas/POLÍTICA CONTROL DE ACCESOS
https://campus2.unimayor.edu.co/CampusSGI
 opción: 
Campus Unimayor SAIC/Gestión de planeación estratégica/Direccionamiento estratégico/Políticas/POLÍTICA DE USO DE CONTROLES CRIPTOGRÁFICOS</t>
  </si>
  <si>
    <t xml:space="preserve"> 
https://campus2.unimayor.edu.co/CampusSGI
 opción: 
Campus Unimayor SAIC/Gestión de planeación estratégica/Direccionamiento estratégico/Políticas/POLÍTICA DE USO DE CONTROLES CRIPTOGRÁFICOS</t>
  </si>
  <si>
    <t>https://campus2.unimayor.edu.co/CampusSGI
 opción: 
Campus Unimayor SAIC/Gestión de planeación estratégica/Direccionamiento estratégico/Políticas/POLÍTICA CONTROL DE ACCESOS</t>
  </si>
  <si>
    <t>https://campus2.unimayor.edu.co/CampusSGI
 opción: 
Campus Unimayor SAIC/Gestión de Recursos Tecnológicos/Seguridad de la Información/Procedimientos/CONTINUIDAD DEL NEGOCIO</t>
  </si>
  <si>
    <t>https://campus2.unimayor.edu.co/CampusSGI
 opción:
Campus Unimayor SAIC/Gestión de planeación estratégica/Direccionamiento estratégico/Políticas/POLÍTICA DE TELETRABAJO
https://campus2.unimayor.edu.co/CampusSGI
opción:
Campus Unimayor SAIC/Gestión de Recursos Tecnológicos/Seguridad de la Información/Documentos/MEJORES PRÁCTICAS DE SPI
https://campus2.unimayor.edu.co/CampusSGI
opción:
Campus Unimayor SAIC/Gestión de Recursos Tecnológicos/Gestión de Recursos Tecnológicos/Formatos/ACTA DEVOLUCIÓN DE EQUIPOS DE CÓMPUTO
https://campus2.unimayor.edu.co/CampusSGI
opción:
Campus Unimayor SAIC/Gestión de Recursos Tecnológicos/Gestión de Recursos Tecnológicos/Formatos/ACTA ENTREGA ACTIVOS TECNOLÓGICOS EN CALIDAD DE PRÉSTAMO</t>
  </si>
  <si>
    <t>https://campus2.unimayor.edu.co/CampusSGI
 opción: 
Campus Unimayor SAIC/Gestión de planeación estratégica/Direccionamiento estratégico/Políticas/POLÍTICA DE GESTIÓN DE LOS ACTIVOS DE INFORMACIÓN
https://campus2.unimayor.edu.co/CampusSGI
 opción: 
Campus Unimayor SAIC/Gestión de Recursos Tecnológicos/Seguridad de la Información/Documentos/MEJORES PRÁCTICAS DE SPI
https://campus2.unimayor.edu.co/CampusSGI
 opción:
Campus Unimayor SAIC/Gestión de Recursos Tecnológicos/Gestión de Recursos Tecnológicos/Formatos/ACTA DEVOLUCIÓN DE EQUIPOS DE CÓMPUTO
https://campus2.unimayor.edu.co/CampusSGI
 opción: 
Campus Unimayor SAIC/Gestión de Recursos Tecnológicos/Gestión de Recursos Tecnológicos/Formatos/ACTA ENTREGA ACTIVOS TECNOLÓGICOS EN CALIDAD DE PRÉSTAMO</t>
  </si>
  <si>
    <t>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 DE USO DE CONTROLES CRIPTOGRÁFICOS</t>
  </si>
  <si>
    <t>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SPI</t>
  </si>
  <si>
    <t>https://campus2.unimayor.edu.co/CampusSGI
 opción: 
Campus Unimayor SAIC/Gestión de Recursos Tecnológicos/Seguridad de la Información/Documentos/MEJORES PRÁCTICAS SPI</t>
  </si>
  <si>
    <t xml:space="preserve">https://campus2.unimayor.edu.co/CampusSGI 
opción:
Campus UNIMAYOR SAIC/Gestión y planeación estratégica/Planeación y Mejora/Procedimientos/CONTROL DE DOCUMENTOS </t>
  </si>
  <si>
    <t xml:space="preserve">https://campus2.unimayor.edu.co/CampusSGI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DE COPIAS DE RESPALDO BACKUPS </t>
  </si>
  <si>
    <t>https://campus2.unimayor.edu.co/CampusSGI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DE DESARROLLO SEGURO</t>
  </si>
  <si>
    <t>https://campus2.unimayor.edu.co/CampusSGI
 opción: 
Campus Unimayor SAIC/Gestión de planeación estratégica/Direccionamiento estratégico/Políticas/POLÍTICAS DE USO DE SALAS DE SISTEMAS Y LABORATORIOS
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estratégico/Políticas/POLÍTICAS DE DISPOSITIVOS MÓVILES
https://campus2.unimayor.edu.co/CampusSGI
 opción: 
Campus Unimayor SAIC/Gestión de planeación estratégica/Direccionamiento estratégico/Políticas/POLÍTICAS DE TELETRABAJO
https://campus2.unimayor.edu.co/CampusSGI
 opción: 
Campus Unimayor SAIC/Gestión de planeación estratégica/Direccionamiento estratégico/Políticas/POLÍTICAS DE GESTIÓN DE ACTIVOS DE INFORMACIÓN</t>
  </si>
  <si>
    <t>https://campus2.unimayor.edu.co/CampusSGI
 opción: 
Campus Unimayor SAIC/Gestión de planeación estratégica/Direccionamiento estratégico/Políticas/POLÍTICA DE COPIAS DE RESPALDO BACKUPS</t>
  </si>
  <si>
    <t>https://campus2.unimayor.edu.co/CampusSGI
 opción: 
Campus Unimayor SAIC/Gestión de Recursos Tecnológicos/Seguridad de la Información/Formatos/REPORTE DE INCIDENTES SPI
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SPI</t>
  </si>
  <si>
    <t xml:space="preserve">
https://campus2.unimayor.edu.co/CampusSGI
 opción: 
Campus Unimayor SAIC/Gestión de Recursos Tecnológicos/Seguridad de la Información/Documentos/MEJORES PRÁCTICAS SPI
https://campus2.unimayor.edu.co/CampusSGI
 opción: 
Campus Unimayor SAIC/Gestión de Recursos Tecnológicos/Gestión de Recursos Tecnológicos/Instructivo/DESARROLLO SISTEMAS DE INFORMACIÓN</t>
  </si>
  <si>
    <t>https://campus2.unimayor.edu.co/CampusSGI
 opción: 
Campus Unimayor SAIC/Gestión de planeación estratégica/Direccionamiento estratégico/Políticas/POLÍTICA CONTROL DE ACCESOS
https://campus2.unimayor.edu.co/CampusSG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DE COPIAS DE RESPALDO BACKUPS</t>
  </si>
  <si>
    <t>https://campus2.unimayor.edu.co/CampusSGI
 opción: 
Campus Unimayor SAIC/Gestión de Recursos Tecnológicos/Seguridad de la Información/Formatos/REPORTE DE INCIDENTES SPI
https://campus2.unimayor.edu.co/CampusSGI
 opción: 
Campus Unimayor SAIC/Gestión de Recursos Tecnológicos/Seguridad de la Información/Formatos/GESTIÓN DE INCIDENTES SPI
https://campus2.unimayor.edu.co/CampusSGI
 opción: 
Campus Unimayor SAIC/Gestión de Recursos Tecnológicos/Gestión de Recursos Tecnológicos/Instructivo/DESARROLLO SISTEMAS DE INFORMACIÓN</t>
  </si>
  <si>
    <t xml:space="preserve"> 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estratégico/Políticas/POLÍTICAS DE USO DE SALAS DE SISTEMAS Y LABORATORIOS</t>
  </si>
  <si>
    <t>https://campus2.unimayor.edu.co/CampusSGI
 opción: 
Campus Unimayor SAIC/Gestión de Recursos Tecnológicos/Gestión de Recursos Tecnológicos/Procedimientos/ADMINISTRACIÓN SERVICIOS DE RED
https://campus2.unimayor.edu.co/CampusSGI
 opción: 
Campus Unimayor SAIC/Gestión de planeación estratégica/Direccionamiento estratégico/Políticas/POLÍTICA CONTROL DE ACCESOS</t>
  </si>
  <si>
    <t>https://campus2.unimayor.edu.co/CampusSGI
 opción: 
Campus Unimayor SAIC/Gestión de Recursos Tecnológicos/Gestión de Recursos Tecnológicos/Procedimientos/ADMINISTRACIÓN SERVICIOS DE RED
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 PARA PROVEEDORES</t>
  </si>
  <si>
    <t>Antivirus Instalado, configurado y actualizado en equipos de computo de la IUCMC.
Politicas configuradas en UTM.
https://campus2.unimayor.edu.co/CampusSGI
 opción: 
Campus Unimayor SAIC/Gestión de planeación estratégica/Direccionamiento estratégico/Políticas/POLITICA DE SEGURIDAD Y PRIVACIDAD DE LA INFORMACION
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 DE USO DE CONTROLES CRIPTOGRÁFICOS</t>
  </si>
  <si>
    <t xml:space="preserve">
https://campus2.unimayor.edu.co/CampusSGI
 opción: 
Campus Unimayor SAIC/Gestión de planeación estratégica/Direccionamiento estratégico/Políticas/POLITICA DE SEGURIDAD Y PRIVACIDAD DE LA INFORMACION
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 DE USO DE CONTROLES CRIPTOGRÁFICOS</t>
  </si>
  <si>
    <t>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SPI
https://campus2.unimayor.edu.co/CampusSGI
 opción: 
Campus Unimayor SAIC/Gestión de planeación estratégica/Direccionamiento estratégico/Políticas/POLÍTICA DE USO DE CORREO ELECTRÓNICO Y/ O SISTEMAS DE INFORMACIÓN
Se acoge la politica de Gmail, para el uso de correo electronico</t>
  </si>
  <si>
    <t>https://campus2.unimayor.edu.co/CampusSGI
 opción: 
Campus Unimayor SAIC/Gestión de planeación estratégica/Direccionamiento estratégico/Políticas/POLÍTICA CONTROL DE ACCESOS
https://campus2.unimayor.edu.co/CampusSGI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DE DESARROLLO SEGURO
https://campus2.unimayor.edu.co/CampusSGI
 opción: 
Campus Unimayor SAIC/Gestión de Recursos Tecnológicos/Seguridad de la Información/Documentos/MEJORES PRÁCTICAS SPI</t>
  </si>
  <si>
    <t>https://campus2.unimayor.edu.co/CampusSGI
 opción: 
Campus Unimayor SAIC/Gestión de planeación estratégica/Direccionamiento estratégico/Políticas/POLÍTICA DE DESARROLLO SEGURO
https://campus2.unimayor.edu.co/CampusSGI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CONTROL DE ACCESOS</t>
  </si>
  <si>
    <t>https://campus2.unimayor.edu.co/CampusSGI
 opción: 
Campus Unimayor SAIC/Gestión de planeación estratégica/Direccionamiento estratégico/Políticas/POLÍTICA CONTROL DE ACCESOS
https://campus2.unimayor.edu.co/CampusSGI
 opción: 
Campus Unimayor SAIC/Gestión de planeación estratégica/Direccionamiento estratégico/Políticas/POLÍTICA DE USO DE CONTROLES CRIPTOGRÁFICOS
https://campus2.unimayor.edu.co/CampusSGI
 opción: 
Campus Unimayor SAIC/Gestión de planeación estratégica/Direccionamiento estratégico/Políticas/POLÍTICA DE DESARROLLO SEGURO
https://campus2.unimayor.edu.co/CampusSGI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PARA PROVEEDORES</t>
  </si>
  <si>
    <t>https://campus2.unimayor.edu.co/CampusSGI
 opción: 
Campus Unimayor SAIC/Gestión de planeación estratégica/Direccionamiento estratégico/Políticas/POLÍTICA DE DESARROLLO SEGURO</t>
  </si>
  <si>
    <t>https://campus2.unimayor.edu.co/CampusSGI
 opción: 
Campus Unimayor SAIC/Gestión de planeación estratégica/Direccionamiento estratégico/Políticas/POLÍTICA DE DESARROLLO SEGURO
https://campus2.unimayor.edu.co/CampusSGI
 opción: 
Campus Unimayor SAIC/Gestión de Recursos Tecnológicos/Gestión de Recursos Tecnológicos/Instructivo/DESARROLLO SISTEMAS DE INFORMACIÓN</t>
  </si>
  <si>
    <t>https://campus2.unimayor.edu.co/CampusSGI
 opción: 
Campus Unimayor SAIC/Gestión de planeación estratégica/Direccionamiento estratégico/Políticas/POLÍTICA CONTROL DE ACCESOS
https://campus2.unimayor.edu.co/CampusSGI
 opción: 
Campus Unimayor SAIC/Gestión de Recursos Tecnológicos/Gestión de Recursos Tecnológicos/Instructivo/DESARROLLO SISTEMAS DE INFORMACIÓN
https://campus2.unimayor.edu.co/CampusSGI
 opción: 
Campus Unimayor SAIC/Gestión de planeación estratégica/Direccionamiento estratégico/Políticas/POLÍTICA DE DESARROLLO SEGURO
https://campus2.unimayor.edu.co/CampusSGI
 opción: 
Campus Unimayor SAIC/Gestión de planeación estratégica/Direccionamiento estratégico/Políticas/POLÍTICA COPIAS DE RESPALDO BACKUPS</t>
  </si>
  <si>
    <t>https://campus2.unimayor.edu.co/CampusSGI
 opción: 
Campus Unimayor SAIC/Gestión de Recursos Tecnológicos/Seguridad de la Información/Formatos/REPORTE DE INCIDENTES SPI
https://campus2.unimayor.edu.co/CampusSGI
 opción: 
Campus Unimayor SAIC/Gestión de Recursos Tecnológicos/Seguridad de la Información/Procedimientos/GESTIÓN DE INCIDENTES</t>
  </si>
  <si>
    <t xml:space="preserve">https://campus2.unimayor.edu.co/CampusSGI
 opción: 
Campus Unimayor SAIC/Gestión de Recursos Tecnológicos/Seguridad de la Información/Formatos/REPORTE DE INCIDENTES SPI
https://campus2.unimayor.edu.co/CampusSGI
 opción: 
Campus Unimayor SAIC/Gestión de Recursos Tecnológicos/Seguridad de la Información/Procedimientos/GESTIÓN DE INCIDENTES
https://campus2.unimayor.edu.co/CampusSGI
 opción: 
Campus Unimayor SAIC/Gestión de Recursos Tecnológicos/Gestión de Recursos Tecnológicos/Formatos/MATRIZ ANÁLISIS DE RIESGOS SPI                                                                                                                                                                                                                                                                                                      
https://campus2.unimayor.edu.co/CampusSGI
opción:
Campus Unimayor SAIC/Gestión de Recursos Tecnológicos/Gestión de Recursos Tecnológicos/Formatos/ MATRIZ TRATAMIENTO DE RIESGOS SPI
</t>
  </si>
  <si>
    <t>https://campus2.unimayor.edu.co/CampusSGI
 opción: 
Campus Unimayor SAIC/Gestión de Recursos Tecnológicos/Seguridad de la Información/Formatos/REPORTE DE INCIDENTES SPI</t>
  </si>
  <si>
    <t xml:space="preserve">
https://campus2.unimayor.edu.co/CampusSGI
 opción: 
Campus Unimayor SAIC/Gestión de Recursos Tecnológicos/Seguridad de la Información/Documentos/MEJORES PRÁCTICAS SPI
</t>
  </si>
  <si>
    <t xml:space="preserve">https://campus2.unimayor.edu.co/CampusSGI 
opción:
Campus UNIMAYOR SAIC/Gestión y planeación estratégica/Planeación y Mejora/Documentos/MISIÓN Y VISIÓN
</t>
  </si>
  <si>
    <t>https://campus2.unimayor.edu.co/CampusSGI 
opción:
Campus UNIMAYOR SAIC/Gestión y planeación estratégica/Planeación y Mejora/Documentos/MAPA DE PROCESOS</t>
  </si>
  <si>
    <t>https://campus2.unimayor.edu.co/CampusSGI 
opción:
Campus Unimayor SAIC/Gestión y planeación estratégica/Direccionamiento Estratégico /Políticas/POLÍTICA DE SEGURIDAD Y PRIVACIDAD DE LA INFORMACIÓN
https://campus2.unimayor.edu.co/CampusSGI 
opción:
Campus Unimayor SAIC/Gestión y planeación estratégica/Direccionamiento Estratégico /Políticas/POLÍTICA ALCANCE OBJETIVO SGSI</t>
  </si>
  <si>
    <t>https://campus2.unimayor.edu.co/CampusSGI 
opción: 
Campus UNIMAYOR SAIC/Gestión de Recursos Tecnológicos/Seguridad de la Información/Documentos/ROLES Y RESPONSABILIDADES SEG Y PRIVAC DE LA INFORMACIÓN</t>
  </si>
  <si>
    <t>https://campus2.unimayor.edu.co/CampusSGI 
opción: 
Campus UNIMAYOR SAIC/Gestión de Recursos Tecnológicos/Seguridad de la Información/Documentos/PLAN Y ESTRATEGIA DE TRANSICIÓN DE IPV4 A IPV6</t>
  </si>
  <si>
    <t>https://campus2.unimayor.edu.co/CampusSGI 
opción: 
Campus UNIMAYOR SAIC/Gestión de Recursos Tecnológicos/Seguridad de la Información/Documentos/PLAN DE TRATAMIENTO DE RIESGOS DE SPI</t>
  </si>
  <si>
    <t>https://campus2.unimayor.edu.co/CampusSGI 
opción:
Campus UNIMAYOR SAIC/Gestión y planeación estratégica/Planeación y Mejora/Procedimientos/CONTROL DE DOCUMENTOS</t>
  </si>
  <si>
    <t>https://campus2.unimayor.edu.co/CampusSGI 
opción: 
Campus UNIMAYOR SAIC/Gestión y Desarrollo del Talento Humano/Gestión y desarrollo del talento humano/Procedimientos/CONVOCATORIA SELECCIÓN Y VINCULACIÓN</t>
  </si>
  <si>
    <t xml:space="preserve">https://campus2.unimayor.edu.co/CampusSGI 
opción: 
Campus Unimayor SAIC/Gestión de Recursos Tecnológicos/Seguridad de la Información/Documentos/PLAN DE SENSIBILIZACIÓN
</t>
  </si>
  <si>
    <t>https://campus2.unimayor.edu.co/CampusSGI 
opción: 
Campus UNIMAYOR SAIC/Gestión y Desarrollo del Talento Humano/Gestión y desarrollo del talento humano/Procedimientos/SEGUIMIENTO A LA GESTIÓN ÉTICA Y CONTROL DISCIPLINARIO</t>
  </si>
  <si>
    <t>https://campus2.unimayor.edu.co/CampusSGI
 opción: 
Campus Unimayor SAIC/Gestión de Recursos Tecnológicos/Seguridad de la Información/Documentos/ACTIVOS DE INFORMACIÓN</t>
  </si>
  <si>
    <t>https://campus2.unimayor.edu.co/CampusSGI
 opción: 
Campus Unimayor SAIC/Gestión de la Información y la Comunicación/Gestión Documental/Formatos/FORMATO ÚNICO DE INVENTARIO DOCUMENTAL FUID</t>
  </si>
  <si>
    <t>https://campus2.unimayor.edu.co/CampusSGI
 opción: 
Campus Unimayor SAIC/Gestión de Recursos Tecnológicos/Gestión de Recursos Tecnológicos/Procedimientos/CONTINUIDAD DE NEGOCIO</t>
  </si>
  <si>
    <t>https://campus2.unimayor.edu.co/CampusSGI
 opción: 
Campus Unimayor SAIC/Gestión de Recursos Tecnológicos/Gestión de Recursos Tecnológicos/Normograma/Normograma Tic</t>
  </si>
  <si>
    <t>https://campus2.unimayor.edu.co/CampusSGI
 opción: 
Campus Unimayor SAIC/Gestión de Recursos Tecnológicos/Seguridad de la Información/Documentos/Indicadores de Gestión</t>
  </si>
  <si>
    <t>https://campus2.unimayor.edu.co/CampusSGI
 opción: 
Campus Unimayor SAIC/Gestión de Recursos Tecnológicos/Seguridad de la Información/Formatos/Declaración de Aplicabilidad</t>
  </si>
  <si>
    <t>https://campus2.unimayor.edu.co/CampusSGI
 opción: 
Campus Unimayor SAIC/Gestión de Recursos Tecnológicos/Seguridad de la Información/Documentos/Plan Tratamiento de Riesgos de SPI</t>
  </si>
  <si>
    <t>https://campus2.unimayor.edu.co/CampusSGI
 opción: 
Campus Unimayor SAIC/Gestión de Recursos Tecnológicos/Gestión de Recursos Tecnológicos/Documentos/PLAN ESTRATÉGICO DE TECNOLOGÍAS DE LA INFORMACIÓN PETI</t>
  </si>
  <si>
    <t>https://campus2.unimayor.edu.co/CampusSGI
 opción: 
Campus Unimayor SAIC/Gestión de Recursos Tecnológicos/Seguridad de la Información/Documentos/INDICADORES DE GESTIÓN</t>
  </si>
  <si>
    <t>https://campus2.unimayor.edu.co/CampusSGI
 opción: 
Campus Unimayor SAIC/Gestión de Recursos Tecnológicos/Seguridad de la Información/Documentos/PLAN DE TRATAMIENTO DE RIESGOS DE SP</t>
  </si>
  <si>
    <t>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PSI</t>
  </si>
  <si>
    <t>https://campus2.unimayor.edu.co/CampusSGI
 opción: 
Campus Unimayor SAIC/Gestión de Recursos Tecnológicos/Seguridad de la Información/Documentos/MEJORES PRÁCTICAS PSI
https://campus2.unimayor.edu.co/CampusSGI
 opción: 
Campus Unimayor SAIC/Gestión de Recursos Tecnológicos/Gestión de Recursos Tecnológicos/Documentos/PLAN DE MANTENIMIENTOS 2022</t>
  </si>
  <si>
    <t>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PSI
https://campus2.unimayor.edu.co/CampusSGI
 opción:
Campus Unimayor SAIC/Gestión de Recursos Tecnológicos/Gestión de Recursos Tecnológicos/PLAN DE MANTENIMIENTOS 2022</t>
  </si>
  <si>
    <t>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t>
  </si>
  <si>
    <t>https://campus2.unimayor.edu.co/CampusPlaneacion/Riesgos/wfListarRiesgos.aspx</t>
  </si>
  <si>
    <t>MSPI Actualizado 2024</t>
  </si>
  <si>
    <t>https://unimayor.edu.co/web/transparencia#datos-abiertos</t>
  </si>
  <si>
    <t>https://docs.google.com/document/d/1v3BokjM8Fw2D8PLCFp6nuYxhUalK87Mm</t>
  </si>
  <si>
    <r>
      <t xml:space="preserve">MSPI - PLAN DE BRECHAS
</t>
    </r>
    <r>
      <rPr>
        <sz val="11"/>
        <rFont val="Calibri"/>
        <family val="2"/>
        <scheme val="minor"/>
      </rPr>
      <t>https://campus.unimayor.edu.co/CampusPlaneacion/Acciones/wfAcciones.aspx</t>
    </r>
  </si>
  <si>
    <r>
      <t xml:space="preserve">PLAN DE TRATAMIENTO DE RIESGOS
1.04.30.103.D.13
DECLARACIÓN DE APLICABILIDAD
1.04.30.103.R.20
</t>
    </r>
    <r>
      <rPr>
        <sz val="11"/>
        <rFont val="Calibri"/>
        <family val="2"/>
        <scheme val="minor"/>
      </rPr>
      <t>https://campus2.unimayor.edu.co/CampusPlaneacion/Riesgos/wfListarRiesgos.aspx</t>
    </r>
  </si>
  <si>
    <r>
      <t xml:space="preserve">MSPI - PLAN DE BRECHAS
</t>
    </r>
    <r>
      <rPr>
        <sz val="11"/>
        <color theme="4"/>
        <rFont val="Calibri"/>
        <family val="2"/>
        <scheme val="minor"/>
      </rPr>
      <t>https://campus.unimayor.edu.co/CampusPlaneacion/Acciones/wfAcciones.aspx</t>
    </r>
  </si>
  <si>
    <t>ROLES Y RESPONSABILIDADES SEGURIDAD DE LA INFORMACIÓN
1.04.30.103.D.11
ACTIVOS DE INFORMACIÓN
1.04.30.103.D.14
PLAN DE TRATAMIENTO DE RIESGOS
1.04.30.103.D.13
POLÍTICA CONTROL DE ACCESOS
1.01.D.17</t>
  </si>
  <si>
    <t xml:space="preserve">PLAN DE SENSIBILIZACIÓN
SEGURIDAD Y PRIVACIDAD DE LA INFORMACIÓN
1.04.30.103.D.12
MANUAL DE MEJORES PRÁCTICAS
SEGURIDAD Y PRIVACIDAD DE LA INFORMACIÓN
1.04.30.103.D.16
SUPERVISION FÍSICA PUESTO DE TRABAJO
1.04.30.103.R.22
</t>
  </si>
  <si>
    <t>Componente mejora continua</t>
  </si>
  <si>
    <t>Componente evaluación del desempeño</t>
  </si>
  <si>
    <t>Componente implementación</t>
  </si>
  <si>
    <t xml:space="preserve">PETI
POA 2024
</t>
  </si>
  <si>
    <t>INFORME AUDITORIA INTERNA SGSI
ACCIONES DE MEJORA EN CAMPUS</t>
  </si>
  <si>
    <t>https://campus2.unimayor.edu.co/CampusSGI
 opción:
Campus Unimayor SAIC/Gestión de planeación estratégica/Direccionamiento estratégico/Políticas/POLÍTICA CONTROL DE ACCESOS
https://campus2.unimayor.edu.co/CampusSGI
opción:
Campus Unimayor SAIC/Gestión de Recursos Tecnológicos/Seguridad de la Información/Documentos/MEJORES PRÁCTICAS SPI
https://campus2.unimayor.edu.co/CampusSGI
opción: 
Campus Unimayor SAIC/Gestión de Recursos Tecnológicos/Gestión de Recursos Tecnológicos/Documentos/PLAN DE MANTENIMIENTOS 2022</t>
  </si>
  <si>
    <t>https://campus2.unimayor.edu.co/CampusSGI
 opción: 
Campus Unimayor SAIC/
https://incidencias.unimayor.edu.co/helpdesk/</t>
  </si>
  <si>
    <t xml:space="preserve">
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
Acción No. 810 (Aplicativo Acciones SGI)
</t>
  </si>
  <si>
    <t>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
Acción No. 810 (Aplicativo Acciones SGI)</t>
  </si>
  <si>
    <t xml:space="preserve">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
Acción No. 810 (Aplicativo Acciones SGI)
</t>
  </si>
  <si>
    <r>
      <t xml:space="preserve">ACTA DE INFORME DE GESTIÓN – ENTREGA DEL PUESTO DE TRABAJO 
202.02.02.R.11
PROCEDIMIENTO: CONVOCATORIA, SELECCIÓN, VINCULACIÓN Y RETIRO DE PERSONAL 
1.2.2.P.01
POLÍTICA CONTROL DE ACCESO
SEGURIDAD Y PRIVACIDAD DE LA INFORMACIÓN
1.01.D.17
ACUERDO No 022 de 28 de Octubre de 2020:Por medio del cual se establece el Estatuto de Propiedad Intelectual en la Institución Universitaria Colegio Mayor del Cauca y se deroga el Acuerdo del Consejo Directivo No. 017 del 20 de Octubre de 2016.
</t>
    </r>
    <r>
      <rPr>
        <sz val="9"/>
        <color rgb="FF0070C0"/>
        <rFont val="Calibri"/>
        <family val="2"/>
        <scheme val="minor"/>
      </rPr>
      <t>https://unimayor.edu.co/web/acuerdos/3889-acuerdo-no-022-de-28-de-octubre-de-2020</t>
    </r>
    <r>
      <rPr>
        <sz val="9"/>
        <color theme="1"/>
        <rFont val="Calibri"/>
        <family val="2"/>
        <scheme val="minor"/>
      </rPr>
      <t xml:space="preserve">
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
Acción No. 810 (Aplicativo Acciones SGI)</t>
    </r>
  </si>
  <si>
    <t>POLÍTICA PARA PROVEEDORES
SEGURIDAD Y PRIVACIDAD DE LA INFORMACIÓN
1.0.D.20
Se realizó la inclusión de este control en el paragrafo de "obligaciones del contratista" . sobre confidencialidad de la información entregada para la ejecución del objeto contractual y con posterioridad a su finalización, en los contratos de prestación de servicios de apoyo a la gestión suscritos a partir del 16 de enero de 2020. Evidencia: Archivo contratos 2020, se encuentra en Secretaría General.
Acción No. 810 (Aplicativo Acciones SGI)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</si>
</sst>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sz val="9"/>
      <color rgb="FFFF0000"/>
      <name val="Calibri"/>
      <family val="2"/>
      <scheme val="minor"/>
    </font>
    <font>
      <b/>
      <sz val="15"/>
      <color theme="0"/>
      <name val="Calibri"/>
      <family val="2"/>
      <scheme val="minor"/>
    </font>
    <font>
      <b/>
      <sz val="12"/>
      <name val="Calibri"/>
      <family val="2"/>
    </font>
    <font>
      <sz val="11"/>
      <color theme="1"/>
      <name val="Calibri"/>
      <family val="2"/>
      <scheme val="minor"/>
    </font>
    <font>
      <sz val="11"/>
      <color rgb="FFFF0000"/>
      <name val="Calibri"/>
      <family val="2"/>
    </font>
    <font>
      <sz val="11"/>
      <color theme="0"/>
      <name val="Calibri"/>
      <family val="2"/>
    </font>
    <font>
      <sz val="11"/>
      <name val="Calibri"/>
      <family val="2"/>
    </font>
    <font>
      <sz val="12"/>
      <color theme="0"/>
      <name val="Calibri"/>
      <family val="2"/>
    </font>
    <font>
      <sz val="18"/>
      <color theme="1"/>
      <name val="Calibri"/>
      <family val="2"/>
    </font>
    <font>
      <b/>
      <sz val="11"/>
      <color theme="0"/>
      <name val="Calibri"/>
      <family val="2"/>
    </font>
    <font>
      <b/>
      <sz val="11"/>
      <color theme="1"/>
      <name val="Calibri"/>
      <family val="2"/>
    </font>
    <font>
      <sz val="11"/>
      <color theme="1"/>
      <name val="Calibri"/>
      <family val="2"/>
    </font>
    <font>
      <u/>
      <sz val="11"/>
      <color theme="10"/>
      <name val="Calibri"/>
      <family val="2"/>
    </font>
    <font>
      <b/>
      <sz val="12"/>
      <color theme="1"/>
      <name val="Calibri"/>
      <family val="2"/>
    </font>
    <font>
      <sz val="9"/>
      <color theme="1"/>
      <name val="Calibri"/>
      <family val="2"/>
    </font>
    <font>
      <sz val="11"/>
      <name val="Calibri"/>
      <family val="2"/>
    </font>
    <font>
      <sz val="9"/>
      <name val="Calibri"/>
      <family val="2"/>
    </font>
    <font>
      <sz val="9"/>
      <color rgb="FFFF0000"/>
      <name val="Calibri"/>
      <family val="2"/>
    </font>
    <font>
      <sz val="9"/>
      <color theme="1"/>
      <name val="Calibri"/>
      <family val="2"/>
    </font>
    <font>
      <u/>
      <sz val="11"/>
      <color theme="10"/>
      <name val="Calibri"/>
      <family val="2"/>
      <scheme val="minor"/>
    </font>
    <font>
      <sz val="9"/>
      <name val="Calibri"/>
      <family val="2"/>
      <scheme val="minor"/>
    </font>
    <font>
      <b/>
      <sz val="11"/>
      <name val="Calibri"/>
      <family val="2"/>
      <scheme val="minor"/>
    </font>
    <font>
      <u/>
      <sz val="11"/>
      <name val="Calibri"/>
      <family val="2"/>
      <scheme val="minor"/>
    </font>
    <font>
      <u/>
      <sz val="11"/>
      <color theme="4"/>
      <name val="Calibri"/>
      <family val="2"/>
      <scheme val="minor"/>
    </font>
    <font>
      <b/>
      <u/>
      <sz val="11"/>
      <color theme="4"/>
      <name val="Calibri"/>
      <family val="2"/>
      <scheme val="minor"/>
    </font>
    <font>
      <u/>
      <sz val="11"/>
      <color theme="4"/>
      <name val="Calibri"/>
      <family val="2"/>
    </font>
    <font>
      <sz val="9"/>
      <color rgb="FF0070C0"/>
      <name val="Calibri"/>
      <family val="2"/>
      <scheme val="minor"/>
    </font>
    <font>
      <sz val="11"/>
      <color theme="10"/>
      <name val="Calibri"/>
      <family val="2"/>
      <scheme val="minor"/>
    </font>
    <font>
      <sz val="9"/>
      <color theme="4"/>
      <name val="Calibri"/>
      <family val="2"/>
    </font>
    <font>
      <sz val="11"/>
      <color theme="4"/>
      <name val="Calibri"/>
      <family val="2"/>
      <scheme val="minor"/>
    </font>
    <font>
      <sz val="11"/>
      <name val="Futura Bk"/>
      <family val="2"/>
    </font>
  </fonts>
  <fills count="46">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8F45C7"/>
        <bgColor rgb="FF8F45C7"/>
      </patternFill>
    </fill>
    <fill>
      <patternFill patternType="solid">
        <fgColor rgb="FF9A00D0"/>
        <bgColor rgb="FF9A00D0"/>
      </patternFill>
    </fill>
    <fill>
      <patternFill patternType="solid">
        <fgColor rgb="FFBFBFBF"/>
        <bgColor rgb="FFBFBFBF"/>
      </patternFill>
    </fill>
    <fill>
      <patternFill patternType="solid">
        <fgColor theme="0"/>
        <bgColor theme="0"/>
      </patternFill>
    </fill>
    <fill>
      <patternFill patternType="solid">
        <fgColor rgb="FFA5A5A5"/>
        <bgColor rgb="FFA5A5A5"/>
      </patternFill>
    </fill>
    <fill>
      <patternFill patternType="solid">
        <fgColor theme="0"/>
        <bgColor rgb="FFD9E2F3"/>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39997558519241921"/>
        <bgColor rgb="FFD9E2F3"/>
      </patternFill>
    </fill>
  </fills>
  <borders count="86">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rgb="FF000000"/>
      </left>
      <right/>
      <top style="medium">
        <color rgb="FF000000"/>
      </top>
      <bottom/>
      <diagonal/>
    </border>
    <border>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thin">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9" fontId="1" fillId="0" borderId="0" applyFont="0" applyFill="0" applyBorder="0" applyAlignment="0" applyProtection="0"/>
    <xf numFmtId="0" fontId="27" fillId="0" borderId="0"/>
    <xf numFmtId="0" fontId="31" fillId="0" borderId="0" applyNumberFormat="0" applyFill="0" applyBorder="0" applyAlignment="0" applyProtection="0"/>
    <xf numFmtId="0" fontId="37" fillId="0" borderId="0"/>
    <xf numFmtId="0" fontId="27" fillId="0" borderId="0"/>
    <xf numFmtId="0" fontId="56" fillId="0" borderId="0"/>
    <xf numFmtId="0" fontId="72" fillId="0" borderId="0" applyNumberFormat="0" applyFill="0" applyBorder="0" applyAlignment="0" applyProtection="0"/>
  </cellStyleXfs>
  <cellXfs count="779">
    <xf numFmtId="0" fontId="0" fillId="0" borderId="0" xfId="0"/>
    <xf numFmtId="0" fontId="3" fillId="0" borderId="0" xfId="0" applyFont="1"/>
    <xf numFmtId="0" fontId="0" fillId="0" borderId="0" xfId="0" applyBorder="1"/>
    <xf numFmtId="0" fontId="0" fillId="0" borderId="0" xfId="0" applyBorder="1" applyAlignme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Border="1" applyAlignment="1">
      <alignment vertical="center" wrapText="1"/>
    </xf>
    <xf numFmtId="0" fontId="20" fillId="3" borderId="7" xfId="0" applyFont="1" applyFill="1" applyBorder="1" applyAlignment="1">
      <alignment horizontal="center" vertical="center" wrapText="1"/>
    </xf>
    <xf numFmtId="0" fontId="0" fillId="4" borderId="0" xfId="0" applyFill="1" applyBorder="1"/>
    <xf numFmtId="0" fontId="21" fillId="0" borderId="26" xfId="0" applyFont="1" applyBorder="1" applyAlignment="1">
      <alignment horizontal="center"/>
    </xf>
    <xf numFmtId="0" fontId="21" fillId="0" borderId="6" xfId="0" applyFont="1" applyBorder="1" applyAlignment="1">
      <alignment horizontal="center"/>
    </xf>
    <xf numFmtId="9" fontId="20" fillId="3" borderId="11" xfId="0" applyNumberFormat="1" applyFont="1" applyFill="1" applyBorder="1" applyAlignment="1">
      <alignment horizontal="center" vertical="center" wrapText="1"/>
    </xf>
    <xf numFmtId="0" fontId="9" fillId="0" borderId="0" xfId="0" applyFont="1" applyBorder="1" applyAlignment="1">
      <alignment horizontal="center"/>
    </xf>
    <xf numFmtId="0" fontId="22" fillId="0" borderId="0" xfId="0" applyFont="1" applyBorder="1" applyAlignment="1">
      <alignment horizontal="center"/>
    </xf>
    <xf numFmtId="0" fontId="21" fillId="0" borderId="0" xfId="0" applyFont="1" applyBorder="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0" fillId="0" borderId="0" xfId="0" applyFill="1"/>
    <xf numFmtId="0" fontId="2" fillId="0" borderId="0" xfId="0" applyFont="1" applyFill="1" applyBorder="1" applyAlignment="1">
      <alignment horizontal="left"/>
    </xf>
    <xf numFmtId="4" fontId="2" fillId="0" borderId="0" xfId="0" applyNumberFormat="1" applyFont="1" applyFill="1" applyBorder="1"/>
    <xf numFmtId="0" fontId="0" fillId="0" borderId="0" xfId="0" applyFill="1" applyBorder="1"/>
    <xf numFmtId="0" fontId="2" fillId="0" borderId="0" xfId="0" applyFont="1" applyFill="1" applyBorder="1" applyAlignment="1"/>
    <xf numFmtId="0" fontId="0" fillId="0" borderId="0" xfId="0" applyAlignment="1">
      <alignment horizontal="left"/>
    </xf>
    <xf numFmtId="1" fontId="0" fillId="0" borderId="0" xfId="0" applyNumberFormat="1"/>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4"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27" fillId="0" borderId="0" xfId="2" applyFill="1"/>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13" borderId="37"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8"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9"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12" fillId="4" borderId="7" xfId="0" applyFont="1" applyFill="1" applyBorder="1" applyAlignment="1">
      <alignment vertical="center" wrapText="1"/>
    </xf>
    <xf numFmtId="0" fontId="0" fillId="0" borderId="0" xfId="0" applyAlignment="1">
      <alignment horizontal="center" wrapText="1"/>
    </xf>
    <xf numFmtId="0" fontId="0" fillId="0" borderId="0" xfId="0" applyAlignment="1">
      <alignment wrapText="1"/>
    </xf>
    <xf numFmtId="0" fontId="0" fillId="0" borderId="37" xfId="0" applyBorder="1"/>
    <xf numFmtId="0" fontId="0" fillId="0" borderId="42" xfId="0" applyBorder="1"/>
    <xf numFmtId="0" fontId="0" fillId="0" borderId="35" xfId="0" applyBorder="1"/>
    <xf numFmtId="0" fontId="35" fillId="0" borderId="0" xfId="0" applyFont="1" applyAlignment="1">
      <alignment vertical="center"/>
    </xf>
    <xf numFmtId="0" fontId="0" fillId="0" borderId="0" xfId="0" applyAlignment="1">
      <alignment horizontal="center"/>
    </xf>
    <xf numFmtId="0" fontId="21" fillId="0" borderId="0" xfId="0" applyFont="1"/>
    <xf numFmtId="0" fontId="6" fillId="15" borderId="34" xfId="0" applyFont="1" applyFill="1" applyBorder="1" applyAlignment="1">
      <alignment horizontal="center" vertical="center" wrapText="1"/>
    </xf>
    <xf numFmtId="0" fontId="6" fillId="15" borderId="34" xfId="0" applyFont="1" applyFill="1" applyBorder="1" applyAlignment="1">
      <alignment vertical="center" wrapText="1"/>
    </xf>
    <xf numFmtId="0" fontId="6" fillId="15" borderId="34" xfId="0" applyFont="1" applyFill="1" applyBorder="1" applyAlignment="1">
      <alignment horizontal="center" vertical="center"/>
    </xf>
    <xf numFmtId="0" fontId="38"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39" fillId="2" borderId="19" xfId="4" applyFont="1" applyFill="1" applyBorder="1" applyAlignment="1">
      <alignment vertical="center" wrapText="1"/>
    </xf>
    <xf numFmtId="0" fontId="40" fillId="2" borderId="19" xfId="4" applyFont="1" applyFill="1" applyBorder="1" applyAlignment="1">
      <alignment vertical="top" wrapText="1"/>
    </xf>
    <xf numFmtId="0" fontId="4" fillId="0" borderId="0" xfId="0" applyFont="1"/>
    <xf numFmtId="0" fontId="4" fillId="14" borderId="33" xfId="0" applyFont="1" applyFill="1" applyBorder="1" applyAlignment="1">
      <alignment horizontal="center" vertical="center" wrapText="1"/>
    </xf>
    <xf numFmtId="0" fontId="4" fillId="14" borderId="33" xfId="0" applyFont="1" applyFill="1" applyBorder="1" applyAlignment="1">
      <alignment vertical="center" wrapText="1"/>
    </xf>
    <xf numFmtId="0" fontId="26" fillId="14" borderId="0" xfId="0" applyFont="1" applyFill="1" applyAlignment="1">
      <alignment vertical="center" wrapText="1"/>
    </xf>
    <xf numFmtId="0" fontId="4" fillId="14" borderId="33" xfId="0" applyFont="1" applyFill="1" applyBorder="1"/>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7" xfId="0" applyBorder="1" applyAlignment="1">
      <alignment vertical="center" wrapText="1"/>
    </xf>
    <xf numFmtId="0" fontId="42" fillId="0" borderId="7" xfId="0" applyFont="1" applyBorder="1"/>
    <xf numFmtId="0" fontId="40" fillId="2" borderId="19" xfId="4" applyFont="1" applyFill="1" applyBorder="1" applyAlignment="1">
      <alignment vertical="center" wrapText="1"/>
    </xf>
    <xf numFmtId="0" fontId="26" fillId="14" borderId="33"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0" fillId="0" borderId="7" xfId="0" applyFont="1" applyFill="1" applyBorder="1" applyAlignment="1">
      <alignment vertical="center" wrapText="1"/>
    </xf>
    <xf numFmtId="0" fontId="4" fillId="0" borderId="7" xfId="0" applyFont="1" applyBorder="1" applyAlignment="1">
      <alignment horizontal="left" vertical="center" wrapText="1"/>
    </xf>
    <xf numFmtId="0" fontId="4" fillId="0" borderId="7" xfId="0" applyFont="1" applyFill="1" applyBorder="1" applyAlignment="1">
      <alignment vertical="center" wrapText="1"/>
    </xf>
    <xf numFmtId="0" fontId="43" fillId="0" borderId="7" xfId="5" applyFont="1" applyFill="1" applyBorder="1" applyAlignment="1">
      <alignment horizontal="center" vertical="center" wrapText="1"/>
    </xf>
    <xf numFmtId="0" fontId="35" fillId="16" borderId="7" xfId="0" applyFont="1" applyFill="1" applyBorder="1" applyAlignment="1">
      <alignment vertical="center" wrapText="1"/>
    </xf>
    <xf numFmtId="0" fontId="35" fillId="16" borderId="7" xfId="0" applyFont="1" applyFill="1" applyBorder="1" applyAlignment="1">
      <alignment horizontal="center" vertical="center" wrapText="1"/>
    </xf>
    <xf numFmtId="0" fontId="43" fillId="0" borderId="7" xfId="5" applyFont="1" applyFill="1" applyBorder="1" applyAlignment="1">
      <alignment vertical="center" wrapText="1"/>
    </xf>
    <xf numFmtId="0" fontId="0" fillId="14" borderId="33" xfId="0" applyFont="1" applyFill="1" applyBorder="1" applyAlignment="1">
      <alignment horizontal="center" vertical="center" wrapText="1"/>
    </xf>
    <xf numFmtId="0" fontId="12" fillId="14" borderId="33" xfId="0" applyFont="1" applyFill="1" applyBorder="1" applyAlignment="1">
      <alignment vertical="center" wrapText="1"/>
    </xf>
    <xf numFmtId="0" fontId="0" fillId="14" borderId="33" xfId="0" applyFont="1" applyFill="1" applyBorder="1" applyAlignment="1">
      <alignment vertical="center" wrapText="1"/>
    </xf>
    <xf numFmtId="0" fontId="0" fillId="14" borderId="33" xfId="0" applyFill="1" applyBorder="1" applyAlignment="1">
      <alignment vertical="center" wrapText="1"/>
    </xf>
    <xf numFmtId="2" fontId="0" fillId="0" borderId="7" xfId="0" applyNumberFormat="1" applyFon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ont="1" applyFill="1" applyBorder="1" applyAlignment="1">
      <alignment horizontal="center" vertical="center" wrapText="1"/>
    </xf>
    <xf numFmtId="0" fontId="0" fillId="4" borderId="7" xfId="0" applyFont="1" applyFill="1" applyBorder="1" applyAlignment="1">
      <alignment vertical="center" wrapText="1"/>
    </xf>
    <xf numFmtId="0" fontId="13" fillId="4" borderId="7" xfId="5" applyFont="1" applyFill="1" applyBorder="1" applyAlignment="1">
      <alignment vertical="center" wrapText="1"/>
    </xf>
    <xf numFmtId="0" fontId="0" fillId="4" borderId="7" xfId="0" applyFill="1" applyBorder="1" applyAlignment="1">
      <alignment vertical="center" wrapText="1"/>
    </xf>
    <xf numFmtId="0" fontId="4" fillId="0" borderId="0" xfId="0" applyFont="1" applyFill="1"/>
    <xf numFmtId="0" fontId="4" fillId="0" borderId="7" xfId="0" applyFont="1" applyFill="1" applyBorder="1" applyAlignment="1">
      <alignment horizontal="center" vertical="center" wrapText="1"/>
    </xf>
    <xf numFmtId="0" fontId="26" fillId="0" borderId="7" xfId="0" applyFont="1" applyFill="1" applyBorder="1" applyAlignment="1">
      <alignment vertical="center" wrapText="1"/>
    </xf>
    <xf numFmtId="0" fontId="0"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0" fillId="0" borderId="7" xfId="0" applyFill="1" applyBorder="1" applyAlignment="1">
      <alignment vertical="center" wrapText="1"/>
    </xf>
    <xf numFmtId="0" fontId="44" fillId="0" borderId="0" xfId="5"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center"/>
    </xf>
    <xf numFmtId="0" fontId="38" fillId="15" borderId="34" xfId="0" applyFont="1" applyFill="1" applyBorder="1" applyAlignment="1">
      <alignment horizontal="center" vertical="center"/>
    </xf>
    <xf numFmtId="0" fontId="38" fillId="15" borderId="34" xfId="0" applyFont="1" applyFill="1" applyBorder="1" applyAlignment="1">
      <alignment horizontal="center" vertical="center" wrapText="1"/>
    </xf>
    <xf numFmtId="0" fontId="2" fillId="2" borderId="19" xfId="4" applyFont="1" applyFill="1" applyBorder="1" applyAlignment="1">
      <alignment horizontal="left" vertical="center"/>
    </xf>
    <xf numFmtId="0" fontId="2" fillId="2" borderId="19" xfId="4" applyFont="1" applyFill="1" applyBorder="1" applyAlignment="1">
      <alignment vertical="top" wrapText="1"/>
    </xf>
    <xf numFmtId="0" fontId="2" fillId="2" borderId="19" xfId="4" applyFont="1" applyFill="1" applyBorder="1" applyAlignment="1">
      <alignment horizontal="center" vertical="top" wrapText="1"/>
    </xf>
    <xf numFmtId="0" fontId="4" fillId="14" borderId="33" xfId="0" applyFont="1" applyFill="1" applyBorder="1" applyAlignment="1">
      <alignment horizontal="center" vertical="center"/>
    </xf>
    <xf numFmtId="0" fontId="4" fillId="14" borderId="33" xfId="0" applyFont="1" applyFill="1" applyBorder="1" applyAlignment="1">
      <alignment horizontal="left" vertical="center" wrapText="1"/>
    </xf>
    <xf numFmtId="0" fontId="4" fillId="14" borderId="33" xfId="0" applyFont="1" applyFill="1" applyBorder="1" applyAlignment="1">
      <alignment horizontal="left" vertical="center"/>
    </xf>
    <xf numFmtId="0" fontId="0" fillId="14" borderId="7" xfId="0" applyFont="1" applyFill="1" applyBorder="1" applyAlignment="1">
      <alignment horizontal="left" vertical="center"/>
    </xf>
    <xf numFmtId="0" fontId="0"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0" fillId="0" borderId="7" xfId="0" applyBorder="1" applyAlignment="1">
      <alignment horizontal="left" vertical="center" wrapText="1"/>
    </xf>
    <xf numFmtId="0" fontId="0" fillId="0" borderId="0" xfId="0" applyFont="1" applyFill="1" applyAlignment="1">
      <alignment horizontal="left" vertical="center"/>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0" fillId="0" borderId="7" xfId="0" applyFont="1" applyBorder="1" applyAlignment="1">
      <alignment horizontal="left" vertical="center"/>
    </xf>
    <xf numFmtId="0" fontId="0" fillId="0" borderId="7" xfId="0" applyFont="1" applyBorder="1" applyAlignment="1">
      <alignment horizontal="justify" vertical="center" wrapText="1"/>
    </xf>
    <xf numFmtId="0" fontId="0" fillId="0" borderId="7" xfId="0" applyFont="1" applyBorder="1" applyAlignment="1">
      <alignment horizontal="center" vertical="center"/>
    </xf>
    <xf numFmtId="0" fontId="0" fillId="0" borderId="7" xfId="0" applyFont="1" applyFill="1" applyBorder="1" applyAlignment="1">
      <alignment horizontal="justify" vertical="center" wrapText="1"/>
    </xf>
    <xf numFmtId="0" fontId="4" fillId="0" borderId="7" xfId="0" applyFont="1" applyBorder="1" applyAlignment="1">
      <alignment horizontal="left" vertical="center"/>
    </xf>
    <xf numFmtId="0" fontId="4" fillId="0" borderId="7" xfId="0" applyFont="1" applyBorder="1" applyAlignment="1">
      <alignment horizontal="justify" vertical="center" wrapText="1"/>
    </xf>
    <xf numFmtId="0" fontId="2" fillId="2" borderId="19" xfId="4" applyFont="1" applyFill="1" applyBorder="1" applyAlignment="1">
      <alignment horizontal="left" vertical="center" wrapText="1"/>
    </xf>
    <xf numFmtId="0" fontId="2" fillId="2" borderId="19" xfId="4" applyFont="1" applyFill="1" applyBorder="1" applyAlignment="1">
      <alignment horizontal="justify" vertical="center" wrapText="1"/>
    </xf>
    <xf numFmtId="0" fontId="5" fillId="2" borderId="19" xfId="4" applyFont="1" applyFill="1" applyBorder="1" applyAlignment="1">
      <alignment horizontal="left" vertical="center" wrapText="1"/>
    </xf>
    <xf numFmtId="0" fontId="2" fillId="2" borderId="19" xfId="4" applyFont="1" applyFill="1" applyBorder="1" applyAlignment="1">
      <alignment horizontal="center" vertical="center" wrapText="1"/>
    </xf>
    <xf numFmtId="0" fontId="4" fillId="14" borderId="33" xfId="0" applyFont="1" applyFill="1" applyBorder="1" applyAlignment="1">
      <alignment horizontal="justify" vertical="center" wrapText="1"/>
    </xf>
    <xf numFmtId="0" fontId="0" fillId="14" borderId="33" xfId="0" applyFont="1" applyFill="1" applyBorder="1" applyAlignment="1">
      <alignment horizontal="left" vertical="center" wrapText="1"/>
    </xf>
    <xf numFmtId="0" fontId="0" fillId="14" borderId="33" xfId="0" applyFont="1" applyFill="1" applyBorder="1" applyAlignment="1">
      <alignment horizontal="left" vertical="center"/>
    </xf>
    <xf numFmtId="0" fontId="0" fillId="14" borderId="33" xfId="0" applyFont="1" applyFill="1" applyBorder="1" applyAlignment="1">
      <alignment horizontal="justify" vertical="center" wrapText="1"/>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7" xfId="0" applyBorder="1"/>
    <xf numFmtId="0" fontId="4" fillId="4" borderId="7" xfId="0" applyFont="1" applyFill="1" applyBorder="1" applyAlignment="1">
      <alignment horizontal="left" vertical="center"/>
    </xf>
    <xf numFmtId="0" fontId="2" fillId="2" borderId="19" xfId="4" applyFont="1" applyFill="1" applyBorder="1" applyAlignment="1">
      <alignment horizontal="justify" vertical="center"/>
    </xf>
    <xf numFmtId="0" fontId="2" fillId="2" borderId="19" xfId="4" applyFont="1" applyFill="1" applyBorder="1" applyAlignment="1">
      <alignment horizontal="center" vertical="center"/>
    </xf>
    <xf numFmtId="0" fontId="4" fillId="0" borderId="33" xfId="0" applyFont="1" applyFill="1" applyBorder="1" applyAlignment="1">
      <alignment horizontal="center" vertical="center"/>
    </xf>
    <xf numFmtId="0" fontId="4" fillId="0" borderId="7" xfId="0" applyFont="1" applyBorder="1" applyAlignment="1">
      <alignment horizontal="justify" vertical="center"/>
    </xf>
    <xf numFmtId="0" fontId="4" fillId="0" borderId="7" xfId="0" applyFont="1" applyFill="1" applyBorder="1" applyAlignment="1">
      <alignment horizontal="justify" vertical="center" wrapText="1"/>
    </xf>
    <xf numFmtId="0" fontId="4" fillId="0" borderId="33" xfId="0" applyFont="1" applyFill="1" applyBorder="1" applyAlignment="1">
      <alignment horizontal="center" vertical="center" wrapText="1"/>
    </xf>
    <xf numFmtId="0" fontId="0" fillId="0" borderId="0" xfId="0" applyAlignment="1">
      <alignment vertical="center" wrapText="1"/>
    </xf>
    <xf numFmtId="0" fontId="47" fillId="15" borderId="7" xfId="0" applyFont="1" applyFill="1" applyBorder="1" applyAlignment="1">
      <alignment horizontal="center" vertical="center"/>
    </xf>
    <xf numFmtId="0" fontId="47" fillId="15" borderId="7" xfId="0" applyFont="1" applyFill="1" applyBorder="1" applyAlignment="1">
      <alignment horizontal="center" vertical="center" wrapText="1"/>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0" fillId="17" borderId="33" xfId="0" applyFill="1" applyBorder="1" applyAlignment="1">
      <alignment vertical="center"/>
    </xf>
    <xf numFmtId="0" fontId="0" fillId="0" borderId="7" xfId="0" applyBorder="1" applyAlignment="1">
      <alignment vertical="center"/>
    </xf>
    <xf numFmtId="0" fontId="48" fillId="2" borderId="18" xfId="0" applyFont="1" applyFill="1" applyBorder="1" applyAlignment="1">
      <alignment vertical="center"/>
    </xf>
    <xf numFmtId="0" fontId="48" fillId="2" borderId="19" xfId="0" applyFont="1" applyFill="1" applyBorder="1" applyAlignment="1">
      <alignment vertical="center"/>
    </xf>
    <xf numFmtId="0" fontId="48" fillId="2" borderId="19" xfId="0" applyFont="1" applyFill="1" applyBorder="1" applyAlignment="1">
      <alignment vertical="center" wrapText="1"/>
    </xf>
    <xf numFmtId="0" fontId="48" fillId="2" borderId="19" xfId="0" applyFont="1" applyFill="1" applyBorder="1" applyAlignment="1">
      <alignment horizontal="center" vertical="center"/>
    </xf>
    <xf numFmtId="1" fontId="48" fillId="2" borderId="20" xfId="0" applyNumberFormat="1" applyFont="1" applyFill="1" applyBorder="1" applyAlignment="1">
      <alignment horizontal="center" vertical="center"/>
    </xf>
    <xf numFmtId="0" fontId="0" fillId="0" borderId="7" xfId="0" applyFill="1" applyBorder="1" applyAlignment="1">
      <alignment vertical="center"/>
    </xf>
    <xf numFmtId="0" fontId="0" fillId="0" borderId="7" xfId="0" applyFill="1" applyBorder="1" applyAlignment="1">
      <alignment horizontal="center" vertical="center" wrapText="1"/>
    </xf>
    <xf numFmtId="0" fontId="48" fillId="2" borderId="20" xfId="0" applyFont="1"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horizontal="center" vertical="center" wrapText="1"/>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0" fillId="0" borderId="7" xfId="0" applyFont="1" applyBorder="1" applyAlignment="1">
      <alignment vertical="center" wrapText="1"/>
    </xf>
    <xf numFmtId="0" fontId="50" fillId="0" borderId="7" xfId="0" applyFont="1" applyBorder="1" applyAlignment="1">
      <alignment vertical="center"/>
    </xf>
    <xf numFmtId="0" fontId="3" fillId="14" borderId="7" xfId="0" applyFont="1" applyFill="1" applyBorder="1" applyAlignment="1">
      <alignment horizontal="center" vertical="center"/>
    </xf>
    <xf numFmtId="0" fontId="46"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6"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ont="1" applyFill="1" applyBorder="1" applyAlignment="1">
      <alignment horizontal="center" vertical="center"/>
    </xf>
    <xf numFmtId="0" fontId="0" fillId="21" borderId="7" xfId="0" applyFont="1" applyFill="1" applyBorder="1" applyAlignment="1">
      <alignment horizontal="center" vertical="center"/>
    </xf>
    <xf numFmtId="0" fontId="50" fillId="23" borderId="7" xfId="0" applyFont="1" applyFill="1" applyBorder="1" applyAlignment="1">
      <alignment vertical="center" wrapText="1"/>
    </xf>
    <xf numFmtId="0" fontId="0" fillId="24" borderId="7" xfId="0" applyFont="1" applyFill="1" applyBorder="1" applyAlignment="1">
      <alignment horizontal="center" vertical="center"/>
    </xf>
    <xf numFmtId="0" fontId="0" fillId="25" borderId="7" xfId="0" applyFont="1" applyFill="1" applyBorder="1" applyAlignment="1">
      <alignment horizontal="center" vertical="center"/>
    </xf>
    <xf numFmtId="0" fontId="46"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ont="1"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6" fillId="0" borderId="7" xfId="0" applyFont="1" applyBorder="1" applyAlignment="1">
      <alignment vertical="center" wrapText="1"/>
    </xf>
    <xf numFmtId="0" fontId="50" fillId="13" borderId="7" xfId="0" applyFont="1" applyFill="1" applyBorder="1" applyAlignment="1">
      <alignment vertical="center" wrapText="1"/>
    </xf>
    <xf numFmtId="0" fontId="3" fillId="13" borderId="7" xfId="0" applyFont="1" applyFill="1" applyBorder="1" applyAlignment="1">
      <alignment horizontal="center" vertical="center"/>
    </xf>
    <xf numFmtId="0" fontId="50" fillId="13" borderId="7" xfId="0" applyFont="1" applyFill="1" applyBorder="1" applyAlignment="1">
      <alignment horizontal="center" vertical="center"/>
    </xf>
    <xf numFmtId="0" fontId="0" fillId="13" borderId="7" xfId="0" applyFont="1"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6" fillId="0" borderId="7" xfId="0" applyFont="1" applyBorder="1" applyAlignment="1">
      <alignment vertical="center"/>
    </xf>
    <xf numFmtId="0" fontId="50" fillId="0" borderId="7" xfId="0" applyFont="1" applyFill="1" applyBorder="1" applyAlignment="1">
      <alignment vertical="center"/>
    </xf>
    <xf numFmtId="0" fontId="50" fillId="13" borderId="7" xfId="0" applyFont="1" applyFill="1" applyBorder="1" applyAlignment="1">
      <alignment vertical="center"/>
    </xf>
    <xf numFmtId="0" fontId="51"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46" fillId="0" borderId="7" xfId="0" applyFont="1" applyFill="1" applyBorder="1" applyAlignment="1">
      <alignment vertical="center"/>
    </xf>
    <xf numFmtId="0" fontId="0" fillId="0" borderId="7" xfId="0" applyFont="1" applyBorder="1" applyAlignment="1">
      <alignment vertical="center"/>
    </xf>
    <xf numFmtId="0" fontId="0" fillId="13" borderId="7" xfId="0" applyFont="1" applyFill="1" applyBorder="1" applyAlignment="1">
      <alignment vertical="center"/>
    </xf>
    <xf numFmtId="0" fontId="0" fillId="0" borderId="10" xfId="0" applyFont="1" applyBorder="1" applyAlignment="1">
      <alignment vertical="center"/>
    </xf>
    <xf numFmtId="0" fontId="50" fillId="0" borderId="10" xfId="0" applyFont="1" applyBorder="1" applyAlignment="1">
      <alignment vertical="center" wrapText="1"/>
    </xf>
    <xf numFmtId="0" fontId="5" fillId="11" borderId="11" xfId="0" applyFont="1" applyFill="1" applyBorder="1" applyAlignment="1">
      <alignment horizontal="center" vertical="center"/>
    </xf>
    <xf numFmtId="0" fontId="52" fillId="15" borderId="15" xfId="0" applyFont="1" applyFill="1" applyBorder="1" applyAlignment="1">
      <alignment horizontal="center" vertical="center" wrapText="1"/>
    </xf>
    <xf numFmtId="0" fontId="52" fillId="15" borderId="16" xfId="0" applyFont="1" applyFill="1" applyBorder="1" applyAlignment="1">
      <alignment horizontal="center" vertical="center" wrapText="1"/>
    </xf>
    <xf numFmtId="0" fontId="52" fillId="15" borderId="16" xfId="0" applyFont="1" applyFill="1" applyBorder="1" applyAlignment="1">
      <alignment horizontal="center" vertical="center"/>
    </xf>
    <xf numFmtId="0" fontId="52" fillId="15" borderId="17" xfId="0" applyFont="1" applyFill="1" applyBorder="1" applyAlignment="1">
      <alignment horizontal="center" vertical="center"/>
    </xf>
    <xf numFmtId="0" fontId="0" fillId="0" borderId="7" xfId="0" applyFont="1" applyFill="1" applyBorder="1" applyAlignment="1">
      <alignment horizontal="center" vertical="center"/>
    </xf>
    <xf numFmtId="0" fontId="50"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0" borderId="6" xfId="0" applyFont="1" applyBorder="1" applyAlignment="1">
      <alignment horizontal="center" vertical="center"/>
    </xf>
    <xf numFmtId="0" fontId="0" fillId="23" borderId="6" xfId="0" applyFont="1" applyFill="1" applyBorder="1" applyAlignment="1">
      <alignment horizontal="center" vertical="center"/>
    </xf>
    <xf numFmtId="0" fontId="0" fillId="23" borderId="7" xfId="0" applyFont="1" applyFill="1" applyBorder="1" applyAlignment="1">
      <alignment horizontal="center" vertical="center"/>
    </xf>
    <xf numFmtId="0" fontId="5" fillId="1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5" fillId="13" borderId="6" xfId="0" applyFont="1" applyFill="1" applyBorder="1" applyAlignment="1">
      <alignment horizontal="left" vertical="center"/>
    </xf>
    <xf numFmtId="0" fontId="0" fillId="0" borderId="0" xfId="0" applyAlignment="1">
      <alignment horizontal="left" vertical="center"/>
    </xf>
    <xf numFmtId="0" fontId="50" fillId="0" borderId="7" xfId="0" applyFont="1" applyBorder="1" applyAlignment="1">
      <alignment horizontal="left" vertical="center"/>
    </xf>
    <xf numFmtId="0" fontId="50" fillId="23" borderId="7" xfId="0" applyFont="1" applyFill="1" applyBorder="1" applyAlignment="1">
      <alignment horizontal="left" vertical="center" wrapText="1"/>
    </xf>
    <xf numFmtId="0" fontId="50" fillId="13" borderId="7" xfId="0" applyFont="1" applyFill="1" applyBorder="1" applyAlignment="1">
      <alignment horizontal="left" vertical="center" wrapText="1"/>
    </xf>
    <xf numFmtId="0" fontId="50" fillId="0" borderId="7" xfId="0" applyFont="1" applyFill="1" applyBorder="1" applyAlignment="1">
      <alignment horizontal="left" vertical="center" wrapText="1"/>
    </xf>
    <xf numFmtId="0" fontId="0" fillId="13" borderId="7" xfId="0" applyFont="1" applyFill="1" applyBorder="1" applyAlignment="1">
      <alignment horizontal="left" vertical="center"/>
    </xf>
    <xf numFmtId="0" fontId="0" fillId="0" borderId="10" xfId="0" applyFont="1" applyBorder="1" applyAlignment="1">
      <alignment horizontal="left" vertical="center"/>
    </xf>
    <xf numFmtId="0" fontId="4" fillId="0" borderId="7" xfId="0" applyFont="1" applyFill="1" applyBorder="1" applyAlignment="1">
      <alignment horizontal="center" vertical="center"/>
    </xf>
    <xf numFmtId="0" fontId="2" fillId="2" borderId="19" xfId="4"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ont="1" applyAlignment="1">
      <alignment horizontal="center" vertical="center"/>
    </xf>
    <xf numFmtId="0" fontId="38" fillId="31" borderId="34" xfId="0" applyFont="1" applyFill="1" applyBorder="1" applyAlignment="1">
      <alignment horizontal="center" vertical="center" wrapText="1"/>
    </xf>
    <xf numFmtId="0" fontId="6" fillId="31" borderId="34"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center" vertical="center"/>
    </xf>
    <xf numFmtId="0" fontId="27" fillId="0" borderId="0" xfId="2" applyAlignment="1">
      <alignment vertical="center"/>
    </xf>
    <xf numFmtId="0" fontId="47" fillId="31" borderId="7" xfId="0" applyFont="1" applyFill="1" applyBorder="1" applyAlignment="1">
      <alignment horizontal="center" vertical="center" wrapText="1"/>
    </xf>
    <xf numFmtId="0" fontId="8" fillId="0" borderId="51" xfId="0" applyFont="1" applyBorder="1" applyAlignment="1">
      <alignment horizontal="center" vertical="center"/>
    </xf>
    <xf numFmtId="0" fontId="13" fillId="4" borderId="34" xfId="0" applyFont="1" applyFill="1" applyBorder="1" applyAlignment="1">
      <alignment horizontal="center" vertical="center"/>
    </xf>
    <xf numFmtId="3" fontId="16" fillId="5" borderId="50" xfId="0" applyNumberFormat="1" applyFont="1" applyFill="1" applyBorder="1" applyAlignment="1">
      <alignment horizontal="center" vertical="center"/>
    </xf>
    <xf numFmtId="0" fontId="16" fillId="5" borderId="55" xfId="0" applyFont="1" applyFill="1" applyBorder="1" applyAlignment="1">
      <alignment horizontal="center" vertical="center"/>
    </xf>
    <xf numFmtId="0" fontId="3" fillId="0" borderId="3" xfId="0" applyFont="1" applyBorder="1"/>
    <xf numFmtId="9" fontId="0" fillId="0" borderId="5" xfId="0" applyNumberFormat="1" applyBorder="1"/>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6" xfId="0" applyFont="1" applyBorder="1" applyAlignment="1">
      <alignment horizontal="center" vertical="center"/>
    </xf>
    <xf numFmtId="0" fontId="52"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2" xfId="0" applyBorder="1" applyAlignment="1">
      <alignment horizontal="left"/>
    </xf>
    <xf numFmtId="0" fontId="2" fillId="2" borderId="38" xfId="0" applyFont="1" applyFill="1" applyBorder="1" applyAlignment="1">
      <alignment horizontal="center"/>
    </xf>
    <xf numFmtId="0" fontId="0" fillId="0" borderId="39" xfId="0" applyBorder="1" applyAlignment="1">
      <alignment horizontal="left"/>
    </xf>
    <xf numFmtId="0" fontId="0" fillId="0" borderId="36" xfId="0" applyBorder="1" applyAlignment="1">
      <alignment horizontal="left"/>
    </xf>
    <xf numFmtId="0" fontId="2" fillId="2" borderId="38" xfId="0" applyFont="1" applyFill="1" applyBorder="1" applyAlignment="1">
      <alignment horizontal="left"/>
    </xf>
    <xf numFmtId="0" fontId="0" fillId="0" borderId="0" xfId="0" applyFont="1" applyFill="1" applyAlignment="1">
      <alignment horizontal="center"/>
    </xf>
    <xf numFmtId="0" fontId="0" fillId="0" borderId="0" xfId="0" applyFont="1" applyFill="1" applyAlignment="1">
      <alignment horizontal="center" vertical="center"/>
    </xf>
    <xf numFmtId="0" fontId="4" fillId="0" borderId="0" xfId="0" applyFont="1" applyAlignment="1">
      <alignment horizontal="center" vertical="center"/>
    </xf>
    <xf numFmtId="0" fontId="0" fillId="4" borderId="0" xfId="0" applyFont="1" applyFill="1" applyAlignment="1">
      <alignment horizontal="center" vertical="center"/>
    </xf>
    <xf numFmtId="0" fontId="12" fillId="0" borderId="7" xfId="0" applyFont="1" applyBorder="1" applyAlignment="1">
      <alignment vertical="top" wrapText="1"/>
    </xf>
    <xf numFmtId="0" fontId="8" fillId="0" borderId="7" xfId="0" applyFont="1" applyBorder="1" applyAlignment="1">
      <alignment horizontal="justify" vertical="center" wrapText="1"/>
    </xf>
    <xf numFmtId="0" fontId="0" fillId="0" borderId="7" xfId="0" applyBorder="1" applyAlignment="1">
      <alignment horizontal="center" vertical="center" wrapText="1"/>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0" fillId="0" borderId="7" xfId="0" applyBorder="1" applyAlignment="1">
      <alignment horizontal="center" vertical="center"/>
    </xf>
    <xf numFmtId="0" fontId="12" fillId="17" borderId="7" xfId="0" applyFont="1" applyFill="1" applyBorder="1" applyAlignment="1">
      <alignment horizontal="center" vertical="center" wrapText="1"/>
    </xf>
    <xf numFmtId="0" fontId="8" fillId="0" borderId="0" xfId="0" applyFont="1"/>
    <xf numFmtId="0" fontId="12" fillId="17" borderId="6" xfId="0" applyFont="1" applyFill="1" applyBorder="1" applyAlignment="1">
      <alignment horizontal="center" vertical="center"/>
    </xf>
    <xf numFmtId="0" fontId="12" fillId="17" borderId="7" xfId="0" applyFont="1" applyFill="1" applyBorder="1" applyAlignment="1">
      <alignment horizontal="center" vertical="center"/>
    </xf>
    <xf numFmtId="0" fontId="12" fillId="17" borderId="8" xfId="0" applyFont="1" applyFill="1" applyBorder="1" applyAlignment="1">
      <alignment horizontal="center" vertical="center"/>
    </xf>
    <xf numFmtId="0" fontId="12" fillId="0" borderId="0" xfId="0" applyFont="1" applyAlignment="1">
      <alignment horizontal="center" vertical="center"/>
    </xf>
    <xf numFmtId="0" fontId="12" fillId="0" borderId="0" xfId="0" applyFont="1"/>
    <xf numFmtId="0" fontId="12" fillId="0" borderId="6" xfId="0" applyFont="1" applyBorder="1" applyAlignment="1">
      <alignment horizontal="center" vertical="center"/>
    </xf>
    <xf numFmtId="0" fontId="12" fillId="0" borderId="7" xfId="0" applyFont="1" applyFill="1" applyBorder="1" applyAlignment="1">
      <alignment horizontal="center" vertical="center"/>
    </xf>
    <xf numFmtId="0" fontId="53" fillId="0" borderId="8"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Fill="1" applyBorder="1" applyAlignment="1">
      <alignment horizontal="center" vertical="center"/>
    </xf>
    <xf numFmtId="0" fontId="12" fillId="0" borderId="10" xfId="0" applyFont="1" applyBorder="1" applyAlignment="1">
      <alignment horizontal="center" vertical="center"/>
    </xf>
    <xf numFmtId="0" fontId="8" fillId="0" borderId="0" xfId="0" applyFont="1" applyAlignment="1">
      <alignment horizontal="center" wrapText="1"/>
    </xf>
    <xf numFmtId="0" fontId="2" fillId="2" borderId="43" xfId="0" applyFont="1" applyFill="1" applyBorder="1" applyAlignment="1">
      <alignment horizontal="center" vertical="center" wrapText="1"/>
    </xf>
    <xf numFmtId="0" fontId="14" fillId="35" borderId="7" xfId="0" applyFont="1" applyFill="1" applyBorder="1" applyAlignment="1">
      <alignment horizontal="center" vertical="center"/>
    </xf>
    <xf numFmtId="0" fontId="14" fillId="4" borderId="7" xfId="0" applyFont="1" applyFill="1" applyBorder="1" applyAlignment="1">
      <alignment horizontal="center" vertical="center"/>
    </xf>
    <xf numFmtId="0" fontId="12" fillId="0" borderId="7" xfId="0" applyFont="1" applyBorder="1" applyAlignment="1">
      <alignment horizontal="center" vertical="center" wrapText="1"/>
    </xf>
    <xf numFmtId="0" fontId="12" fillId="0" borderId="33" xfId="0" applyFont="1" applyFill="1" applyBorder="1" applyAlignment="1">
      <alignment horizontal="center" vertical="center" wrapText="1"/>
    </xf>
    <xf numFmtId="0" fontId="39" fillId="2" borderId="19" xfId="4" applyFont="1" applyFill="1" applyBorder="1" applyAlignment="1">
      <alignment horizontal="center" vertical="center" wrapText="1"/>
    </xf>
    <xf numFmtId="0" fontId="26" fillId="14" borderId="3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2" fillId="14" borderId="33" xfId="0" applyFont="1" applyFill="1" applyBorder="1" applyAlignment="1">
      <alignment horizontal="center" vertical="center" wrapText="1"/>
    </xf>
    <xf numFmtId="0" fontId="26" fillId="0" borderId="0" xfId="0" applyFont="1" applyFill="1" applyAlignment="1">
      <alignment horizontal="center" vertical="center"/>
    </xf>
    <xf numFmtId="0" fontId="12" fillId="0" borderId="0" xfId="0" applyFont="1" applyFill="1" applyAlignment="1">
      <alignment horizontal="center" vertical="center"/>
    </xf>
    <xf numFmtId="0" fontId="0" fillId="36" borderId="7" xfId="0" applyFont="1" applyFill="1" applyBorder="1" applyAlignment="1">
      <alignment horizontal="left" vertical="center" wrapText="1"/>
    </xf>
    <xf numFmtId="0" fontId="0" fillId="0" borderId="7" xfId="0" applyFont="1" applyBorder="1" applyAlignment="1">
      <alignment horizontal="left" vertical="center" wrapText="1"/>
    </xf>
    <xf numFmtId="0" fontId="0" fillId="0" borderId="33" xfId="0" applyFont="1" applyBorder="1" applyAlignment="1">
      <alignment horizontal="left" vertical="center" wrapText="1"/>
    </xf>
    <xf numFmtId="0" fontId="14" fillId="4" borderId="7" xfId="0" applyFont="1" applyFill="1" applyBorder="1" applyAlignment="1">
      <alignment vertical="center" wrapText="1"/>
    </xf>
    <xf numFmtId="0" fontId="8" fillId="0" borderId="7" xfId="0" applyFont="1" applyBorder="1"/>
    <xf numFmtId="0" fontId="4" fillId="4" borderId="7" xfId="0" applyFont="1" applyFill="1" applyBorder="1" applyAlignment="1">
      <alignment vertical="center" wrapText="1"/>
    </xf>
    <xf numFmtId="0" fontId="0" fillId="4" borderId="7" xfId="0" applyFont="1" applyFill="1" applyBorder="1" applyAlignment="1">
      <alignment horizontal="left" vertical="center" wrapText="1"/>
    </xf>
    <xf numFmtId="0" fontId="0" fillId="4" borderId="7" xfId="0" applyFont="1" applyFill="1" applyBorder="1" applyAlignment="1">
      <alignment horizontal="left" vertical="center"/>
    </xf>
    <xf numFmtId="0" fontId="46" fillId="4" borderId="7" xfId="0" applyFont="1" applyFill="1" applyBorder="1" applyAlignment="1">
      <alignment horizontal="left" vertical="center"/>
    </xf>
    <xf numFmtId="0" fontId="0" fillId="4"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46" fillId="4"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7" xfId="0" applyFont="1" applyFill="1" applyBorder="1" applyAlignment="1">
      <alignment horizontal="justify" vertical="center" wrapText="1"/>
    </xf>
    <xf numFmtId="0" fontId="41" fillId="0" borderId="7" xfId="0" applyFont="1" applyBorder="1" applyAlignment="1">
      <alignment horizontal="left" vertical="center"/>
    </xf>
    <xf numFmtId="0" fontId="0" fillId="4" borderId="7" xfId="0" applyFont="1" applyFill="1" applyBorder="1" applyAlignment="1">
      <alignment horizontal="left" vertical="center" wrapText="1"/>
    </xf>
    <xf numFmtId="0" fontId="5" fillId="0" borderId="1" xfId="0" applyFont="1" applyFill="1" applyBorder="1" applyAlignment="1">
      <alignment horizontal="center"/>
    </xf>
    <xf numFmtId="0" fontId="5" fillId="0" borderId="4" xfId="0" applyFont="1" applyFill="1" applyBorder="1" applyAlignment="1">
      <alignment horizontal="center"/>
    </xf>
    <xf numFmtId="0" fontId="5" fillId="0" borderId="37" xfId="0" applyFont="1" applyFill="1" applyBorder="1" applyAlignment="1">
      <alignment horizontal="center"/>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35" xfId="0" applyFont="1" applyFill="1" applyBorder="1" applyAlignment="1">
      <alignment horizontal="center"/>
    </xf>
    <xf numFmtId="0" fontId="5" fillId="0" borderId="0" xfId="0" applyFont="1" applyFill="1" applyBorder="1" applyAlignment="1">
      <alignment horizontal="center" vertical="center"/>
    </xf>
    <xf numFmtId="0" fontId="5" fillId="0" borderId="42" xfId="0" applyFont="1" applyFill="1" applyBorder="1" applyAlignment="1">
      <alignment horizontal="center" vertical="center"/>
    </xf>
    <xf numFmtId="0" fontId="0" fillId="0" borderId="34" xfId="0" applyBorder="1" applyAlignment="1">
      <alignment horizontal="center" vertical="center" wrapText="1"/>
    </xf>
    <xf numFmtId="0" fontId="48" fillId="13" borderId="7" xfId="0" applyFont="1" applyFill="1" applyBorder="1" applyAlignment="1">
      <alignment horizontal="center" vertical="center" textRotation="90"/>
    </xf>
    <xf numFmtId="0" fontId="0" fillId="0" borderId="32" xfId="0" applyBorder="1" applyAlignment="1">
      <alignment horizontal="center" vertical="center" wrapText="1"/>
    </xf>
    <xf numFmtId="0" fontId="52" fillId="15" borderId="0" xfId="0" applyFont="1" applyFill="1" applyBorder="1" applyAlignment="1">
      <alignment horizontal="center" vertical="center"/>
    </xf>
    <xf numFmtId="0" fontId="12" fillId="17" borderId="7" xfId="0" applyFont="1" applyFill="1" applyBorder="1" applyAlignment="1">
      <alignment horizontal="left" vertical="center" wrapText="1"/>
    </xf>
    <xf numFmtId="0" fontId="38" fillId="12" borderId="32" xfId="0" applyFont="1" applyFill="1" applyBorder="1" applyAlignment="1">
      <alignment horizontal="center" vertical="center"/>
    </xf>
    <xf numFmtId="9" fontId="55" fillId="3" borderId="11" xfId="0" applyNumberFormat="1" applyFont="1" applyFill="1" applyBorder="1" applyAlignment="1">
      <alignment horizontal="center" vertical="center" wrapText="1"/>
    </xf>
    <xf numFmtId="0" fontId="57" fillId="0" borderId="0" xfId="6" applyFont="1"/>
    <xf numFmtId="0" fontId="56" fillId="0" borderId="0" xfId="6" applyFont="1" applyAlignment="1"/>
    <xf numFmtId="0" fontId="58" fillId="0" borderId="0" xfId="6" applyFont="1"/>
    <xf numFmtId="0" fontId="64" fillId="0" borderId="0" xfId="6" applyFont="1"/>
    <xf numFmtId="0" fontId="64" fillId="0" borderId="0" xfId="6" applyFont="1" applyAlignment="1">
      <alignment horizontal="center" wrapText="1"/>
    </xf>
    <xf numFmtId="0" fontId="64" fillId="0" borderId="0" xfId="6" applyFont="1" applyAlignment="1">
      <alignment horizontal="center"/>
    </xf>
    <xf numFmtId="0" fontId="64" fillId="0" borderId="0" xfId="6" applyFont="1" applyAlignment="1">
      <alignment horizontal="center" vertical="center"/>
    </xf>
    <xf numFmtId="0" fontId="64" fillId="0" borderId="0" xfId="6" applyFont="1" applyAlignment="1">
      <alignment vertical="center"/>
    </xf>
    <xf numFmtId="0" fontId="64" fillId="0" borderId="84" xfId="6" applyFont="1" applyBorder="1" applyAlignment="1">
      <alignment horizontal="center" vertical="center"/>
    </xf>
    <xf numFmtId="0" fontId="67" fillId="0" borderId="84" xfId="6" applyFont="1" applyBorder="1" applyAlignment="1">
      <alignment vertical="center" wrapText="1"/>
    </xf>
    <xf numFmtId="0" fontId="68" fillId="0" borderId="0" xfId="6" applyFont="1" applyAlignment="1">
      <alignment vertical="center"/>
    </xf>
    <xf numFmtId="0" fontId="68" fillId="0" borderId="84" xfId="6" applyFont="1" applyBorder="1" applyAlignment="1">
      <alignment horizontal="center" vertical="center"/>
    </xf>
    <xf numFmtId="0" fontId="68" fillId="0" borderId="0" xfId="6" applyFont="1"/>
    <xf numFmtId="0" fontId="46" fillId="0" borderId="0" xfId="6" applyFont="1" applyAlignment="1"/>
    <xf numFmtId="0" fontId="57" fillId="0" borderId="0" xfId="6" applyFont="1" applyAlignment="1">
      <alignment vertical="center"/>
    </xf>
    <xf numFmtId="0" fontId="57" fillId="0" borderId="84" xfId="6" applyFont="1" applyBorder="1" applyAlignment="1">
      <alignment horizontal="center" vertical="center"/>
    </xf>
    <xf numFmtId="0" fontId="70" fillId="40" borderId="84" xfId="6" applyFont="1" applyFill="1" applyBorder="1" applyAlignment="1">
      <alignment vertical="center" wrapText="1"/>
    </xf>
    <xf numFmtId="0" fontId="57" fillId="40" borderId="84" xfId="6" applyFont="1" applyFill="1" applyBorder="1" applyAlignment="1">
      <alignment horizontal="center" vertical="center"/>
    </xf>
    <xf numFmtId="0" fontId="69" fillId="0" borderId="84" xfId="6" applyFont="1" applyBorder="1" applyAlignment="1">
      <alignment vertical="center" wrapText="1"/>
    </xf>
    <xf numFmtId="0" fontId="64" fillId="0" borderId="84" xfId="6" applyFont="1" applyBorder="1" applyAlignment="1">
      <alignment horizontal="center" vertical="center" wrapText="1"/>
    </xf>
    <xf numFmtId="0" fontId="64" fillId="41" borderId="84" xfId="6" applyFont="1" applyFill="1" applyBorder="1" applyAlignment="1">
      <alignment horizontal="center" vertical="center"/>
    </xf>
    <xf numFmtId="0" fontId="67" fillId="41" borderId="84" xfId="6" applyFont="1" applyFill="1" applyBorder="1" applyAlignment="1">
      <alignment vertical="center" wrapText="1"/>
    </xf>
    <xf numFmtId="0" fontId="64" fillId="41" borderId="84" xfId="6" applyFont="1" applyFill="1" applyBorder="1" applyAlignment="1">
      <alignment horizontal="center" vertical="center" wrapText="1"/>
    </xf>
    <xf numFmtId="0" fontId="68" fillId="0" borderId="84" xfId="6" applyFont="1" applyBorder="1" applyAlignment="1">
      <alignment horizontal="center" vertical="center" wrapText="1"/>
    </xf>
    <xf numFmtId="0" fontId="63" fillId="39" borderId="84" xfId="6" applyFont="1" applyFill="1" applyBorder="1" applyAlignment="1">
      <alignment horizontal="center" vertical="center" wrapText="1"/>
    </xf>
    <xf numFmtId="9" fontId="64" fillId="0" borderId="84" xfId="6" applyNumberFormat="1" applyFont="1" applyBorder="1" applyAlignment="1">
      <alignment horizontal="center" vertical="center"/>
    </xf>
    <xf numFmtId="0" fontId="68" fillId="34" borderId="0" xfId="6" applyFont="1" applyFill="1" applyAlignment="1">
      <alignment vertical="center"/>
    </xf>
    <xf numFmtId="0" fontId="68" fillId="34" borderId="84" xfId="6" applyFont="1" applyFill="1" applyBorder="1" applyAlignment="1">
      <alignment horizontal="center" vertical="center"/>
    </xf>
    <xf numFmtId="0" fontId="68" fillId="34" borderId="84" xfId="6" applyFont="1" applyFill="1" applyBorder="1" applyAlignment="1">
      <alignment horizontal="center" vertical="center" wrapText="1"/>
    </xf>
    <xf numFmtId="0" fontId="69" fillId="34" borderId="84" xfId="6" applyFont="1" applyFill="1" applyBorder="1" applyAlignment="1">
      <alignment vertical="center" wrapText="1"/>
    </xf>
    <xf numFmtId="0" fontId="68" fillId="34" borderId="0" xfId="6" applyFont="1" applyFill="1"/>
    <xf numFmtId="0" fontId="46" fillId="34" borderId="0" xfId="6" applyFont="1" applyFill="1" applyAlignment="1"/>
    <xf numFmtId="0" fontId="68" fillId="4" borderId="0" xfId="6" applyFont="1" applyFill="1" applyAlignment="1">
      <alignment vertical="center"/>
    </xf>
    <xf numFmtId="0" fontId="68" fillId="4" borderId="84" xfId="6" applyFont="1" applyFill="1" applyBorder="1" applyAlignment="1">
      <alignment horizontal="center" vertical="center"/>
    </xf>
    <xf numFmtId="0" fontId="46" fillId="4" borderId="0" xfId="6" applyFont="1" applyFill="1" applyAlignment="1"/>
    <xf numFmtId="0" fontId="31" fillId="0" borderId="7" xfId="3" applyFill="1" applyBorder="1" applyAlignment="1">
      <alignment horizontal="left" vertical="center" wrapText="1"/>
    </xf>
    <xf numFmtId="0" fontId="3" fillId="0" borderId="7" xfId="0" applyFont="1" applyBorder="1" applyAlignment="1">
      <alignment horizontal="left" vertical="center" wrapText="1"/>
    </xf>
    <xf numFmtId="0" fontId="31" fillId="0" borderId="84" xfId="3" applyBorder="1" applyAlignment="1">
      <alignment vertical="center" wrapText="1"/>
    </xf>
    <xf numFmtId="0" fontId="0" fillId="0" borderId="0" xfId="0" applyFont="1" applyAlignment="1">
      <alignment horizontal="left" vertical="center"/>
    </xf>
    <xf numFmtId="0" fontId="5" fillId="0" borderId="19" xfId="4"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7" xfId="0" applyBorder="1" applyAlignment="1">
      <alignment horizontal="left" vertical="center"/>
    </xf>
    <xf numFmtId="0" fontId="31" fillId="0" borderId="0" xfId="3" applyAlignment="1">
      <alignment horizontal="left" vertical="center" wrapText="1"/>
    </xf>
    <xf numFmtId="0" fontId="3" fillId="0" borderId="7" xfId="0" applyFont="1" applyBorder="1" applyAlignment="1">
      <alignment vertical="center" wrapText="1"/>
    </xf>
    <xf numFmtId="0" fontId="59" fillId="4" borderId="84" xfId="6" applyFont="1" applyFill="1" applyBorder="1" applyAlignment="1">
      <alignment horizontal="center" vertical="center" wrapText="1"/>
    </xf>
    <xf numFmtId="0" fontId="59" fillId="0" borderId="0" xfId="6" applyFont="1" applyAlignment="1">
      <alignment vertical="center"/>
    </xf>
    <xf numFmtId="0" fontId="59" fillId="0" borderId="84" xfId="6" applyFont="1" applyBorder="1" applyAlignment="1">
      <alignment horizontal="center" vertical="center"/>
    </xf>
    <xf numFmtId="0" fontId="59" fillId="0" borderId="0" xfId="6" applyFont="1"/>
    <xf numFmtId="0" fontId="71" fillId="4" borderId="84" xfId="6" applyFont="1" applyFill="1" applyBorder="1" applyAlignment="1">
      <alignment vertical="center" wrapText="1"/>
    </xf>
    <xf numFmtId="0" fontId="73" fillId="0" borderId="7" xfId="0" applyFont="1" applyFill="1" applyBorder="1" applyAlignment="1">
      <alignment horizontal="center" vertical="center" wrapText="1"/>
    </xf>
    <xf numFmtId="0" fontId="31" fillId="4" borderId="7" xfId="3" applyFill="1" applyBorder="1" applyAlignment="1">
      <alignment horizontal="left" vertical="center" wrapText="1"/>
    </xf>
    <xf numFmtId="0" fontId="46" fillId="0" borderId="7" xfId="0" applyFont="1" applyBorder="1" applyAlignment="1">
      <alignment horizontal="left" vertical="center" wrapText="1"/>
    </xf>
    <xf numFmtId="0" fontId="46" fillId="14" borderId="33" xfId="0" applyFont="1" applyFill="1" applyBorder="1" applyAlignment="1">
      <alignment horizontal="center" vertical="center"/>
    </xf>
    <xf numFmtId="0" fontId="74" fillId="0" borderId="7" xfId="0" applyFont="1" applyBorder="1" applyAlignment="1">
      <alignment horizontal="center" vertical="center"/>
    </xf>
    <xf numFmtId="0" fontId="46" fillId="0" borderId="7" xfId="0" applyFont="1" applyFill="1" applyBorder="1" applyAlignment="1">
      <alignment horizontal="left" vertical="center" wrapText="1"/>
    </xf>
    <xf numFmtId="0" fontId="4" fillId="4" borderId="7" xfId="0" applyFont="1" applyFill="1" applyBorder="1" applyAlignment="1">
      <alignment horizontal="center" vertical="center" wrapText="1"/>
    </xf>
    <xf numFmtId="0" fontId="3" fillId="17" borderId="7" xfId="0" applyFont="1" applyFill="1" applyBorder="1" applyAlignment="1">
      <alignment vertical="center" wrapText="1"/>
    </xf>
    <xf numFmtId="0" fontId="74" fillId="14" borderId="33" xfId="0" applyFont="1" applyFill="1" applyBorder="1" applyAlignment="1">
      <alignment horizontal="center" vertical="center"/>
    </xf>
    <xf numFmtId="0" fontId="74" fillId="0" borderId="7" xfId="0" applyFont="1" applyFill="1" applyBorder="1" applyAlignment="1">
      <alignment horizontal="center" vertical="center"/>
    </xf>
    <xf numFmtId="0" fontId="46" fillId="34" borderId="7" xfId="0" applyFont="1" applyFill="1" applyBorder="1" applyAlignment="1">
      <alignment horizontal="center" vertical="center" wrapText="1"/>
    </xf>
    <xf numFmtId="0" fontId="74" fillId="2" borderId="19" xfId="4" applyFont="1" applyFill="1" applyBorder="1" applyAlignment="1">
      <alignment horizontal="center" vertical="center" wrapText="1"/>
    </xf>
    <xf numFmtId="0" fontId="74" fillId="2" borderId="19" xfId="4" applyFont="1" applyFill="1" applyBorder="1" applyAlignment="1">
      <alignment horizontal="center" vertical="center"/>
    </xf>
    <xf numFmtId="0" fontId="74" fillId="14" borderId="7" xfId="0" applyFont="1" applyFill="1" applyBorder="1" applyAlignment="1">
      <alignment horizontal="center" vertical="center" wrapText="1"/>
    </xf>
    <xf numFmtId="0" fontId="30" fillId="2" borderId="19" xfId="4" applyFont="1" applyFill="1" applyBorder="1" applyAlignment="1">
      <alignment horizontal="center" vertical="center" wrapText="1"/>
    </xf>
    <xf numFmtId="0" fontId="74" fillId="34" borderId="7" xfId="0" applyFont="1" applyFill="1" applyBorder="1" applyAlignment="1">
      <alignment horizontal="center" vertical="center" wrapText="1"/>
    </xf>
    <xf numFmtId="0" fontId="74" fillId="0" borderId="7" xfId="0" applyFont="1" applyFill="1" applyBorder="1" applyAlignment="1">
      <alignment horizontal="center" vertical="center" wrapText="1"/>
    </xf>
    <xf numFmtId="0" fontId="74" fillId="14" borderId="33" xfId="0" applyFont="1" applyFill="1" applyBorder="1" applyAlignment="1">
      <alignment horizontal="center" vertical="center" wrapText="1"/>
    </xf>
    <xf numFmtId="0" fontId="74" fillId="0" borderId="7" xfId="0" applyFont="1" applyBorder="1" applyAlignment="1">
      <alignment horizontal="center" vertical="center" wrapText="1"/>
    </xf>
    <xf numFmtId="0" fontId="46" fillId="0" borderId="7" xfId="0" applyFont="1" applyBorder="1" applyAlignment="1">
      <alignment horizontal="center" vertical="center" wrapText="1"/>
    </xf>
    <xf numFmtId="0" fontId="48" fillId="13" borderId="24" xfId="0" applyFont="1" applyFill="1" applyBorder="1" applyAlignment="1">
      <alignment horizontal="center" vertical="center" textRotation="90"/>
    </xf>
    <xf numFmtId="0" fontId="0" fillId="0" borderId="34" xfId="0" applyBorder="1" applyAlignment="1">
      <alignment vertical="center" wrapText="1"/>
    </xf>
    <xf numFmtId="0" fontId="0" fillId="0" borderId="7" xfId="0" applyFill="1" applyBorder="1" applyAlignment="1">
      <alignment horizontal="center" vertical="center"/>
    </xf>
    <xf numFmtId="0" fontId="5" fillId="0" borderId="5" xfId="0" applyFont="1" applyFill="1" applyBorder="1" applyAlignment="1">
      <alignment horizontal="center" vertical="center"/>
    </xf>
    <xf numFmtId="0" fontId="5" fillId="0" borderId="35" xfId="0" applyFont="1" applyFill="1" applyBorder="1" applyAlignment="1">
      <alignment horizontal="center" vertical="center"/>
    </xf>
    <xf numFmtId="0" fontId="46" fillId="17" borderId="7" xfId="0" applyFont="1" applyFill="1" applyBorder="1" applyAlignment="1">
      <alignment horizontal="center" vertical="center" wrapText="1"/>
    </xf>
    <xf numFmtId="0" fontId="46" fillId="4" borderId="34" xfId="0" applyFont="1" applyFill="1" applyBorder="1" applyAlignment="1">
      <alignment horizontal="center" vertical="center" wrapText="1"/>
    </xf>
    <xf numFmtId="0" fontId="46" fillId="0" borderId="34" xfId="0" applyFont="1" applyBorder="1" applyAlignment="1">
      <alignment horizontal="center" vertical="center"/>
    </xf>
    <xf numFmtId="0" fontId="46" fillId="0" borderId="7" xfId="0" applyFont="1" applyBorder="1" applyAlignment="1">
      <alignment horizontal="center" vertical="center"/>
    </xf>
    <xf numFmtId="0" fontId="59" fillId="4" borderId="84" xfId="6" applyFont="1" applyFill="1" applyBorder="1" applyAlignment="1">
      <alignment horizontal="center" vertical="center"/>
    </xf>
    <xf numFmtId="0" fontId="59" fillId="40" borderId="84" xfId="6" applyFont="1" applyFill="1" applyBorder="1" applyAlignment="1">
      <alignment horizontal="center" vertical="center"/>
    </xf>
    <xf numFmtId="0" fontId="64" fillId="42" borderId="84" xfId="6" applyFont="1" applyFill="1" applyBorder="1" applyAlignment="1">
      <alignment horizontal="center" vertical="center" wrapText="1"/>
    </xf>
    <xf numFmtId="0" fontId="68" fillId="42" borderId="84" xfId="6" applyFont="1" applyFill="1" applyBorder="1" applyAlignment="1">
      <alignment horizontal="center" vertical="center" wrapText="1"/>
    </xf>
    <xf numFmtId="0" fontId="64" fillId="42" borderId="84" xfId="6" applyFont="1" applyFill="1" applyBorder="1" applyAlignment="1">
      <alignment horizontal="center" vertical="center"/>
    </xf>
    <xf numFmtId="1" fontId="2" fillId="2" borderId="7" xfId="1" applyNumberFormat="1" applyFont="1" applyFill="1" applyBorder="1" applyAlignment="1">
      <alignment vertical="center"/>
    </xf>
    <xf numFmtId="0" fontId="59" fillId="42" borderId="84" xfId="6" applyFont="1" applyFill="1" applyBorder="1" applyAlignment="1">
      <alignment horizontal="center" vertical="center" wrapText="1"/>
    </xf>
    <xf numFmtId="0" fontId="31" fillId="40" borderId="84" xfId="3" applyFill="1" applyBorder="1" applyAlignment="1">
      <alignment vertical="center" wrapText="1"/>
    </xf>
    <xf numFmtId="0" fontId="31" fillId="40" borderId="84" xfId="3" applyFill="1" applyBorder="1" applyAlignment="1">
      <alignment horizontal="left" vertical="center" wrapText="1"/>
    </xf>
    <xf numFmtId="0" fontId="12" fillId="4" borderId="7" xfId="0" applyFont="1" applyFill="1" applyBorder="1" applyAlignment="1">
      <alignment horizontal="center" vertical="center" wrapText="1"/>
    </xf>
    <xf numFmtId="0" fontId="73" fillId="4" borderId="7" xfId="0" applyFont="1" applyFill="1" applyBorder="1" applyAlignment="1">
      <alignment horizontal="center" vertical="center" wrapText="1"/>
    </xf>
    <xf numFmtId="0" fontId="73" fillId="0" borderId="7" xfId="0" applyFont="1" applyFill="1" applyBorder="1" applyAlignment="1">
      <alignment vertical="center" wrapText="1"/>
    </xf>
    <xf numFmtId="0" fontId="46" fillId="4" borderId="7" xfId="0" applyFont="1" applyFill="1" applyBorder="1" applyAlignment="1">
      <alignment vertical="center" wrapText="1"/>
    </xf>
    <xf numFmtId="0" fontId="75" fillId="0" borderId="7" xfId="3" applyFont="1" applyFill="1" applyBorder="1" applyAlignment="1">
      <alignment horizontal="left" vertical="center" wrapText="1"/>
    </xf>
    <xf numFmtId="0" fontId="31" fillId="4" borderId="0" xfId="3" applyFill="1" applyAlignment="1">
      <alignment horizontal="left" vertical="center" wrapText="1"/>
    </xf>
    <xf numFmtId="0" fontId="31" fillId="0" borderId="7" xfId="3" applyBorder="1" applyAlignment="1">
      <alignment horizontal="left" vertical="center" wrapText="1"/>
    </xf>
    <xf numFmtId="3" fontId="46" fillId="0" borderId="7" xfId="0" applyNumberFormat="1" applyFont="1" applyBorder="1" applyAlignment="1">
      <alignment horizontal="center" vertical="center"/>
    </xf>
    <xf numFmtId="0" fontId="0" fillId="0" borderId="34" xfId="0" applyFill="1" applyBorder="1" applyAlignment="1">
      <alignment horizontal="left" vertical="center"/>
    </xf>
    <xf numFmtId="0" fontId="0" fillId="17" borderId="34" xfId="0" applyFill="1" applyBorder="1" applyAlignment="1">
      <alignment horizontal="left" vertical="center"/>
    </xf>
    <xf numFmtId="0" fontId="12" fillId="0" borderId="7" xfId="0" applyFont="1" applyBorder="1" applyAlignment="1">
      <alignment wrapText="1"/>
    </xf>
    <xf numFmtId="0" fontId="12" fillId="0" borderId="7" xfId="0" applyFont="1" applyBorder="1"/>
    <xf numFmtId="0" fontId="31" fillId="0" borderId="0" xfId="3" applyAlignment="1">
      <alignment horizontal="center" wrapText="1"/>
    </xf>
    <xf numFmtId="0" fontId="31" fillId="0" borderId="0" xfId="3" applyAlignment="1">
      <alignment vertical="center" wrapText="1"/>
    </xf>
    <xf numFmtId="0" fontId="64" fillId="42" borderId="84" xfId="6" applyFont="1" applyFill="1" applyBorder="1" applyAlignment="1">
      <alignment horizontal="center" vertical="top" wrapText="1"/>
    </xf>
    <xf numFmtId="0" fontId="59" fillId="42" borderId="0" xfId="6" applyFont="1" applyFill="1" applyBorder="1" applyAlignment="1">
      <alignment horizontal="center" vertical="center"/>
    </xf>
    <xf numFmtId="0" fontId="56" fillId="43" borderId="0" xfId="6" applyFont="1" applyFill="1" applyAlignment="1"/>
    <xf numFmtId="0" fontId="68" fillId="4" borderId="72" xfId="6" applyFont="1" applyFill="1" applyBorder="1" applyAlignment="1">
      <alignment horizontal="left" vertical="center" wrapText="1"/>
    </xf>
    <xf numFmtId="0" fontId="69" fillId="0" borderId="85" xfId="6" applyFont="1" applyBorder="1" applyAlignment="1">
      <alignment vertical="center" wrapText="1"/>
    </xf>
    <xf numFmtId="0" fontId="31" fillId="17" borderId="7" xfId="3" applyFill="1" applyBorder="1" applyAlignment="1">
      <alignment horizontal="center" vertical="center" wrapText="1"/>
    </xf>
    <xf numFmtId="0" fontId="0" fillId="17" borderId="7" xfId="0" applyFont="1" applyFill="1" applyBorder="1" applyAlignment="1">
      <alignment horizontal="center" vertical="center" wrapText="1"/>
    </xf>
    <xf numFmtId="0" fontId="77" fillId="4" borderId="7" xfId="3" applyFont="1" applyFill="1" applyBorder="1" applyAlignment="1">
      <alignment horizontal="center" vertical="center" wrapText="1"/>
    </xf>
    <xf numFmtId="0" fontId="76" fillId="0" borderId="84" xfId="3" applyFont="1" applyBorder="1" applyAlignment="1">
      <alignment vertical="center" wrapText="1"/>
    </xf>
    <xf numFmtId="0" fontId="12" fillId="4" borderId="7" xfId="0" applyFont="1" applyFill="1" applyBorder="1" applyAlignment="1">
      <alignment wrapText="1"/>
    </xf>
    <xf numFmtId="0" fontId="31" fillId="36" borderId="7" xfId="3" applyFill="1" applyBorder="1" applyAlignment="1">
      <alignment horizontal="left" vertical="center" wrapText="1"/>
    </xf>
    <xf numFmtId="0" fontId="31" fillId="44" borderId="7" xfId="3" applyFill="1" applyBorder="1" applyAlignment="1">
      <alignment horizontal="left" vertical="center" wrapText="1"/>
    </xf>
    <xf numFmtId="0" fontId="76" fillId="4" borderId="7" xfId="3" applyFont="1" applyFill="1" applyBorder="1" applyAlignment="1">
      <alignment horizontal="left" vertical="center" wrapText="1"/>
    </xf>
    <xf numFmtId="0" fontId="80" fillId="0" borderId="84" xfId="3" applyFont="1" applyBorder="1" applyAlignment="1">
      <alignment vertical="center" wrapText="1"/>
    </xf>
    <xf numFmtId="0" fontId="31" fillId="0" borderId="84" xfId="3" applyFont="1" applyBorder="1" applyAlignment="1">
      <alignment vertical="center" wrapText="1"/>
    </xf>
    <xf numFmtId="0" fontId="68" fillId="44" borderId="84" xfId="6" applyFont="1" applyFill="1" applyBorder="1" applyAlignment="1">
      <alignment horizontal="center" vertical="center"/>
    </xf>
    <xf numFmtId="0" fontId="59" fillId="44" borderId="0" xfId="6" applyFont="1" applyFill="1" applyAlignment="1">
      <alignment wrapText="1"/>
    </xf>
    <xf numFmtId="0" fontId="59" fillId="44" borderId="84" xfId="6" applyFont="1" applyFill="1" applyBorder="1" applyAlignment="1">
      <alignment horizontal="center" vertical="center" wrapText="1"/>
    </xf>
    <xf numFmtId="0" fontId="78" fillId="44" borderId="7" xfId="6" applyFont="1" applyFill="1" applyBorder="1" applyAlignment="1">
      <alignment vertical="center" wrapText="1"/>
    </xf>
    <xf numFmtId="0" fontId="31" fillId="0" borderId="82" xfId="3" applyBorder="1" applyAlignment="1">
      <alignment vertical="center" wrapText="1"/>
    </xf>
    <xf numFmtId="0" fontId="64" fillId="44" borderId="84" xfId="6" applyFont="1" applyFill="1" applyBorder="1" applyAlignment="1">
      <alignment horizontal="center" vertical="center" wrapText="1"/>
    </xf>
    <xf numFmtId="0" fontId="59" fillId="45" borderId="84" xfId="6" applyFont="1" applyFill="1" applyBorder="1" applyAlignment="1">
      <alignment horizontal="center" vertical="center"/>
    </xf>
    <xf numFmtId="0" fontId="80" fillId="0" borderId="7" xfId="3" applyFont="1" applyFill="1" applyBorder="1" applyAlignment="1">
      <alignment horizontal="left" vertical="center" wrapText="1"/>
    </xf>
    <xf numFmtId="0" fontId="80" fillId="44" borderId="7" xfId="3" applyFont="1" applyFill="1" applyBorder="1" applyAlignment="1">
      <alignment horizontal="left" vertical="center" wrapText="1"/>
    </xf>
    <xf numFmtId="0" fontId="81" fillId="40" borderId="84" xfId="6" applyFont="1" applyFill="1" applyBorder="1" applyAlignment="1">
      <alignment vertical="center" wrapText="1"/>
    </xf>
    <xf numFmtId="0" fontId="59" fillId="42" borderId="84" xfId="6" applyFont="1" applyFill="1" applyBorder="1" applyAlignment="1">
      <alignment horizontal="center" vertical="center"/>
    </xf>
    <xf numFmtId="0" fontId="76" fillId="4" borderId="7" xfId="3" applyFont="1" applyFill="1" applyBorder="1" applyAlignment="1">
      <alignment horizontal="center" vertical="center" wrapText="1"/>
    </xf>
    <xf numFmtId="0" fontId="83" fillId="17" borderId="7" xfId="0" applyFont="1" applyFill="1" applyBorder="1" applyAlignment="1">
      <alignment horizontal="center" vertical="center" wrapText="1"/>
    </xf>
    <xf numFmtId="0" fontId="82" fillId="0" borderId="7" xfId="3" applyFont="1" applyFill="1" applyBorder="1" applyAlignment="1">
      <alignment horizontal="left" vertical="center" wrapText="1"/>
    </xf>
    <xf numFmtId="0" fontId="0" fillId="44" borderId="7" xfId="0" applyFont="1" applyFill="1" applyBorder="1" applyAlignment="1">
      <alignment horizontal="justify"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57" xfId="0" applyFont="1" applyFill="1" applyBorder="1" applyAlignment="1">
      <alignment horizontal="center" vertical="center" wrapText="1"/>
    </xf>
    <xf numFmtId="9" fontId="21" fillId="0" borderId="18" xfId="1" applyNumberFormat="1" applyFont="1" applyBorder="1" applyAlignment="1">
      <alignment horizontal="center"/>
    </xf>
    <xf numFmtId="9" fontId="21" fillId="0" borderId="57" xfId="1" applyNumberFormat="1" applyFont="1" applyBorder="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7"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15" fontId="46"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34" xfId="0" applyFont="1" applyBorder="1" applyAlignment="1">
      <alignment horizontal="center" vertical="center"/>
    </xf>
    <xf numFmtId="0" fontId="15" fillId="5" borderId="49" xfId="0" applyFont="1" applyFill="1" applyBorder="1" applyAlignment="1">
      <alignment horizontal="center" vertical="center"/>
    </xf>
    <xf numFmtId="0" fontId="15" fillId="5" borderId="50"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19" fillId="2" borderId="28" xfId="0" applyNumberFormat="1" applyFont="1" applyFill="1" applyBorder="1" applyAlignment="1">
      <alignment horizontal="center" vertical="center" wrapText="1"/>
    </xf>
    <xf numFmtId="9" fontId="20" fillId="3" borderId="27" xfId="0" applyNumberFormat="1" applyFont="1" applyFill="1" applyBorder="1" applyAlignment="1">
      <alignment horizontal="center" vertical="center" wrapText="1"/>
    </xf>
    <xf numFmtId="9" fontId="20" fillId="3" borderId="58" xfId="0" applyNumberFormat="1"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6" borderId="0" xfId="0" applyFont="1" applyFill="1" applyBorder="1" applyAlignment="1">
      <alignment horizontal="center" vertical="center" wrapText="1"/>
    </xf>
    <xf numFmtId="0" fontId="24" fillId="6" borderId="29" xfId="0" applyFont="1" applyFill="1" applyBorder="1" applyAlignment="1">
      <alignment horizontal="center" vertical="center" wrapText="1"/>
    </xf>
    <xf numFmtId="0" fontId="4" fillId="0" borderId="30"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0" xfId="0" applyFont="1" applyBorder="1" applyAlignment="1">
      <alignment horizontal="center" vertical="center" wrapText="1"/>
    </xf>
    <xf numFmtId="0" fontId="24" fillId="8" borderId="32" xfId="0" applyFont="1" applyFill="1" applyBorder="1" applyAlignment="1">
      <alignment horizontal="center" vertical="center" wrapText="1"/>
    </xf>
    <xf numFmtId="0" fontId="24" fillId="8" borderId="33"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Border="1" applyAlignment="1">
      <alignment horizontal="center" wrapText="1"/>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24" fillId="10" borderId="32" xfId="0" applyFont="1" applyFill="1" applyBorder="1" applyAlignment="1">
      <alignment horizontal="center" vertical="center" wrapText="1"/>
    </xf>
    <xf numFmtId="0" fontId="24" fillId="10" borderId="33"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11" borderId="33"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9" borderId="33"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64" fillId="0" borderId="72" xfId="6" applyFont="1" applyBorder="1" applyAlignment="1">
      <alignment horizontal="left" vertical="center" wrapText="1"/>
    </xf>
    <xf numFmtId="0" fontId="59" fillId="0" borderId="74" xfId="6" applyFont="1" applyBorder="1"/>
    <xf numFmtId="0" fontId="59" fillId="0" borderId="73" xfId="6" applyFont="1" applyBorder="1"/>
    <xf numFmtId="0" fontId="64" fillId="0" borderId="72" xfId="6" applyFont="1" applyBorder="1" applyAlignment="1">
      <alignment horizontal="center" vertical="center"/>
    </xf>
    <xf numFmtId="0" fontId="63" fillId="39" borderId="72" xfId="6" applyFont="1" applyFill="1" applyBorder="1" applyAlignment="1">
      <alignment horizontal="left" vertical="center"/>
    </xf>
    <xf numFmtId="0" fontId="63" fillId="39" borderId="72" xfId="6" applyFont="1" applyFill="1" applyBorder="1" applyAlignment="1">
      <alignment horizontal="center" vertical="center" wrapText="1"/>
    </xf>
    <xf numFmtId="0" fontId="59" fillId="0" borderId="72" xfId="6" applyFont="1" applyBorder="1" applyAlignment="1">
      <alignment horizontal="left" vertical="center" wrapText="1"/>
    </xf>
    <xf numFmtId="0" fontId="68" fillId="4" borderId="72" xfId="6" applyFont="1" applyFill="1" applyBorder="1" applyAlignment="1">
      <alignment horizontal="left" vertical="center" wrapText="1"/>
    </xf>
    <xf numFmtId="0" fontId="68" fillId="4" borderId="74" xfId="6" applyFont="1" applyFill="1" applyBorder="1"/>
    <xf numFmtId="0" fontId="68" fillId="4" borderId="73" xfId="6" applyFont="1" applyFill="1" applyBorder="1"/>
    <xf numFmtId="0" fontId="64" fillId="0" borderId="72" xfId="6" applyFont="1" applyBorder="1" applyAlignment="1">
      <alignment horizontal="left" vertical="center"/>
    </xf>
    <xf numFmtId="0" fontId="68" fillId="0" borderId="72" xfId="6" applyFont="1" applyBorder="1" applyAlignment="1">
      <alignment horizontal="left" vertical="center" wrapText="1"/>
    </xf>
    <xf numFmtId="0" fontId="68" fillId="0" borderId="74" xfId="6" applyFont="1" applyBorder="1"/>
    <xf numFmtId="0" fontId="68" fillId="0" borderId="73" xfId="6" applyFont="1" applyBorder="1"/>
    <xf numFmtId="0" fontId="64" fillId="0" borderId="74" xfId="6" applyFont="1" applyBorder="1"/>
    <xf numFmtId="0" fontId="64" fillId="0" borderId="73" xfId="6" applyFont="1" applyBorder="1"/>
    <xf numFmtId="0" fontId="68" fillId="34" borderId="72" xfId="6" applyFont="1" applyFill="1" applyBorder="1" applyAlignment="1">
      <alignment horizontal="left" vertical="center" wrapText="1"/>
    </xf>
    <xf numFmtId="0" fontId="68" fillId="34" borderId="74" xfId="6" applyFont="1" applyFill="1" applyBorder="1"/>
    <xf numFmtId="0" fontId="68" fillId="34" borderId="73" xfId="6" applyFont="1" applyFill="1" applyBorder="1"/>
    <xf numFmtId="0" fontId="59" fillId="40" borderId="72" xfId="6" applyFont="1" applyFill="1" applyBorder="1" applyAlignment="1">
      <alignment horizontal="left" vertical="center" wrapText="1"/>
    </xf>
    <xf numFmtId="0" fontId="66" fillId="39" borderId="72" xfId="6" applyFont="1" applyFill="1" applyBorder="1" applyAlignment="1">
      <alignment horizontal="center" vertical="center" wrapText="1"/>
    </xf>
    <xf numFmtId="0" fontId="62" fillId="38" borderId="75" xfId="6" applyFont="1" applyFill="1" applyBorder="1" applyAlignment="1">
      <alignment horizontal="center" vertical="center"/>
    </xf>
    <xf numFmtId="0" fontId="59" fillId="0" borderId="81" xfId="6" applyFont="1" applyBorder="1"/>
    <xf numFmtId="0" fontId="62" fillId="38" borderId="76" xfId="6" applyFont="1" applyFill="1" applyBorder="1" applyAlignment="1">
      <alignment horizontal="center" vertical="center"/>
    </xf>
    <xf numFmtId="0" fontId="59" fillId="0" borderId="77" xfId="6" applyFont="1" applyBorder="1"/>
    <xf numFmtId="0" fontId="59" fillId="0" borderId="78" xfId="6" applyFont="1" applyBorder="1"/>
    <xf numFmtId="0" fontId="62" fillId="38" borderId="79" xfId="6" applyFont="1" applyFill="1" applyBorder="1" applyAlignment="1">
      <alignment horizontal="center" vertical="center" wrapText="1"/>
    </xf>
    <xf numFmtId="0" fontId="59" fillId="0" borderId="82" xfId="6" applyFont="1" applyBorder="1"/>
    <xf numFmtId="0" fontId="62" fillId="38" borderId="80" xfId="6" applyFont="1" applyFill="1" applyBorder="1" applyAlignment="1">
      <alignment horizontal="center" vertical="center"/>
    </xf>
    <xf numFmtId="0" fontId="59" fillId="0" borderId="83" xfId="6" applyFont="1" applyBorder="1"/>
    <xf numFmtId="0" fontId="63" fillId="39" borderId="72" xfId="6" applyFont="1" applyFill="1" applyBorder="1" applyAlignment="1">
      <alignment horizontal="center" vertical="center"/>
    </xf>
    <xf numFmtId="0" fontId="64" fillId="0" borderId="72" xfId="6" applyFont="1" applyBorder="1" applyAlignment="1">
      <alignment horizontal="left" vertical="top" wrapText="1"/>
    </xf>
    <xf numFmtId="0" fontId="65" fillId="0" borderId="72" xfId="6" applyFont="1" applyBorder="1" applyAlignment="1">
      <alignment horizontal="left" vertical="top" wrapText="1"/>
    </xf>
    <xf numFmtId="0" fontId="65" fillId="0" borderId="72" xfId="6" applyFont="1" applyBorder="1" applyAlignment="1">
      <alignment horizontal="left" vertical="top"/>
    </xf>
    <xf numFmtId="0" fontId="62" fillId="38" borderId="70" xfId="6" applyFont="1" applyFill="1" applyBorder="1" applyAlignment="1">
      <alignment horizontal="center"/>
    </xf>
    <xf numFmtId="0" fontId="59" fillId="0" borderId="71" xfId="6" applyFont="1" applyBorder="1"/>
    <xf numFmtId="0" fontId="58" fillId="0" borderId="60" xfId="6" applyFont="1" applyBorder="1" applyAlignment="1">
      <alignment horizontal="center"/>
    </xf>
    <xf numFmtId="0" fontId="59" fillId="0" borderId="61" xfId="6" applyFont="1" applyBorder="1"/>
    <xf numFmtId="0" fontId="59" fillId="0" borderId="64" xfId="6" applyFont="1" applyBorder="1"/>
    <xf numFmtId="0" fontId="56" fillId="0" borderId="0" xfId="6" applyFont="1" applyAlignment="1"/>
    <xf numFmtId="0" fontId="59" fillId="0" borderId="67" xfId="6" applyFont="1" applyBorder="1"/>
    <xf numFmtId="0" fontId="59" fillId="0" borderId="68" xfId="6" applyFont="1" applyBorder="1"/>
    <xf numFmtId="0" fontId="60" fillId="37" borderId="62" xfId="6" applyFont="1" applyFill="1" applyBorder="1" applyAlignment="1">
      <alignment horizontal="center" vertical="center" wrapText="1"/>
    </xf>
    <xf numFmtId="0" fontId="59" fillId="0" borderId="65" xfId="6" applyFont="1" applyBorder="1"/>
    <xf numFmtId="0" fontId="59" fillId="0" borderId="0" xfId="6" applyFont="1" applyBorder="1"/>
    <xf numFmtId="0" fontId="59" fillId="0" borderId="63" xfId="6" applyFont="1" applyBorder="1"/>
    <xf numFmtId="0" fontId="59" fillId="0" borderId="66" xfId="6" applyFont="1" applyBorder="1"/>
    <xf numFmtId="0" fontId="59" fillId="0" borderId="69" xfId="6" applyFont="1" applyBorder="1"/>
    <xf numFmtId="0" fontId="61" fillId="0" borderId="60" xfId="6" applyFont="1" applyBorder="1" applyAlignment="1">
      <alignment horizontal="center"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14" fillId="4" borderId="34"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35" borderId="7" xfId="0" applyFont="1" applyFill="1" applyBorder="1" applyAlignment="1">
      <alignment horizontal="center" vertical="center" wrapText="1"/>
    </xf>
    <xf numFmtId="18" fontId="30" fillId="35" borderId="7"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7" xfId="0" applyFont="1" applyFill="1" applyBorder="1" applyAlignment="1">
      <alignment horizontal="center" vertical="center"/>
    </xf>
    <xf numFmtId="0" fontId="8" fillId="4" borderId="18"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30" fillId="4" borderId="18" xfId="0" applyFont="1" applyFill="1" applyBorder="1" applyAlignment="1">
      <alignment horizontal="center" wrapText="1"/>
    </xf>
    <xf numFmtId="0" fontId="30" fillId="4" borderId="19" xfId="0" applyFont="1" applyFill="1" applyBorder="1" applyAlignment="1">
      <alignment horizontal="center"/>
    </xf>
    <xf numFmtId="0" fontId="30" fillId="4" borderId="20" xfId="0" applyFont="1" applyFill="1" applyBorder="1" applyAlignment="1">
      <alignment horizontal="center"/>
    </xf>
    <xf numFmtId="0" fontId="14" fillId="4" borderId="24" xfId="0" applyFont="1" applyFill="1" applyBorder="1" applyAlignment="1">
      <alignment horizontal="center" vertical="center" wrapText="1"/>
    </xf>
    <xf numFmtId="0" fontId="14" fillId="4" borderId="4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1"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45"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59" xfId="0" applyFont="1" applyFill="1" applyBorder="1" applyAlignment="1">
      <alignment horizontal="center" vertical="center"/>
    </xf>
    <xf numFmtId="0" fontId="8" fillId="35" borderId="18"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14" fillId="35" borderId="7"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5" borderId="18" xfId="0" applyFont="1" applyFill="1" applyBorder="1" applyAlignment="1">
      <alignment horizontal="center" vertical="center" wrapText="1"/>
    </xf>
    <xf numFmtId="0" fontId="13" fillId="35" borderId="20"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7" xfId="0" applyFont="1" applyFill="1" applyBorder="1" applyAlignment="1">
      <alignment horizontal="center" vertical="top" wrapText="1"/>
    </xf>
    <xf numFmtId="0" fontId="8" fillId="4" borderId="18" xfId="0" applyFont="1" applyFill="1" applyBorder="1" applyAlignment="1">
      <alignment horizontal="center"/>
    </xf>
    <xf numFmtId="0" fontId="8" fillId="4" borderId="20" xfId="0" applyFont="1" applyFill="1" applyBorder="1" applyAlignment="1">
      <alignment horizontal="center"/>
    </xf>
    <xf numFmtId="0" fontId="8" fillId="4" borderId="7" xfId="0" applyFont="1" applyFill="1" applyBorder="1" applyAlignment="1">
      <alignment horizontal="center" wrapText="1"/>
    </xf>
    <xf numFmtId="0" fontId="23" fillId="0" borderId="43" xfId="0" applyFont="1" applyFill="1" applyBorder="1" applyAlignment="1">
      <alignment horizontal="center"/>
    </xf>
    <xf numFmtId="0" fontId="23" fillId="0" borderId="44" xfId="0" applyFont="1" applyFill="1" applyBorder="1" applyAlignment="1">
      <alignment horizontal="center"/>
    </xf>
    <xf numFmtId="0" fontId="23" fillId="0" borderId="47" xfId="0" applyFont="1" applyFill="1" applyBorder="1" applyAlignment="1">
      <alignment horizontal="center"/>
    </xf>
    <xf numFmtId="0" fontId="2" fillId="2" borderId="4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2" fillId="0" borderId="24" xfId="0" applyFont="1" applyBorder="1" applyAlignment="1">
      <alignment horizontal="center" vertical="center"/>
    </xf>
    <xf numFmtId="0" fontId="32" fillId="0" borderId="46" xfId="0" applyFont="1" applyBorder="1" applyAlignment="1">
      <alignment horizontal="center" vertical="center"/>
    </xf>
    <xf numFmtId="0" fontId="32" fillId="0" borderId="31" xfId="0" applyFont="1" applyBorder="1" applyAlignment="1">
      <alignment horizontal="center" vertical="center"/>
    </xf>
    <xf numFmtId="0" fontId="32" fillId="0" borderId="0" xfId="0" applyFont="1" applyBorder="1" applyAlignment="1">
      <alignment horizontal="center" vertical="center"/>
    </xf>
    <xf numFmtId="0" fontId="32" fillId="0" borderId="48" xfId="0" applyFont="1" applyBorder="1" applyAlignment="1">
      <alignment horizontal="center" vertical="center"/>
    </xf>
    <xf numFmtId="0" fontId="32" fillId="0" borderId="42" xfId="0" applyFont="1" applyBorder="1" applyAlignment="1">
      <alignment horizontal="center" vertical="center"/>
    </xf>
    <xf numFmtId="0" fontId="38" fillId="2" borderId="45" xfId="0" applyFont="1" applyFill="1" applyBorder="1" applyAlignment="1">
      <alignment horizontal="center" vertical="center"/>
    </xf>
    <xf numFmtId="0" fontId="38" fillId="2" borderId="29" xfId="0" applyFont="1" applyFill="1" applyBorder="1" applyAlignment="1">
      <alignment horizontal="center" vertical="center"/>
    </xf>
    <xf numFmtId="0" fontId="38" fillId="2" borderId="1" xfId="0" applyFont="1" applyFill="1" applyBorder="1" applyAlignment="1">
      <alignment horizontal="center" vertical="center" wrapText="1"/>
    </xf>
    <xf numFmtId="0" fontId="38" fillId="2" borderId="40"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14" fillId="35" borderId="44" xfId="0" applyFont="1" applyFill="1" applyBorder="1" applyAlignment="1">
      <alignment horizontal="center" vertical="center" wrapText="1"/>
    </xf>
    <xf numFmtId="18" fontId="30" fillId="4" borderId="24" xfId="0" applyNumberFormat="1" applyFont="1" applyFill="1" applyBorder="1" applyAlignment="1">
      <alignment horizontal="center" vertical="center" wrapText="1"/>
    </xf>
    <xf numFmtId="18" fontId="30" fillId="4" borderId="46" xfId="0" applyNumberFormat="1" applyFont="1" applyFill="1" applyBorder="1" applyAlignment="1">
      <alignment horizontal="center" vertical="center" wrapText="1"/>
    </xf>
    <xf numFmtId="18" fontId="30" fillId="4" borderId="25" xfId="0" applyNumberFormat="1" applyFont="1" applyFill="1" applyBorder="1" applyAlignment="1">
      <alignment horizontal="center" vertical="center" wrapText="1"/>
    </xf>
    <xf numFmtId="18" fontId="30" fillId="4" borderId="45" xfId="0" applyNumberFormat="1" applyFont="1" applyFill="1" applyBorder="1" applyAlignment="1">
      <alignment horizontal="center" vertical="center" wrapText="1"/>
    </xf>
    <xf numFmtId="18" fontId="30" fillId="4" borderId="29" xfId="0" applyNumberFormat="1" applyFont="1" applyFill="1" applyBorder="1" applyAlignment="1">
      <alignment horizontal="center" vertical="center" wrapText="1"/>
    </xf>
    <xf numFmtId="18" fontId="30" fillId="4" borderId="59" xfId="0" applyNumberFormat="1"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0" fillId="4" borderId="32" xfId="0" applyFont="1" applyFill="1" applyBorder="1" applyAlignment="1">
      <alignment horizontal="center" vertical="center" wrapText="1"/>
    </xf>
    <xf numFmtId="0" fontId="30" fillId="4" borderId="33"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30" xfId="0" applyFont="1" applyFill="1" applyBorder="1" applyAlignment="1">
      <alignment horizontal="center" vertical="center" wrapText="1"/>
    </xf>
    <xf numFmtId="0" fontId="14" fillId="4" borderId="45"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59" xfId="0" applyFont="1" applyFill="1" applyBorder="1" applyAlignment="1">
      <alignment horizontal="center" vertical="center" wrapText="1"/>
    </xf>
    <xf numFmtId="18" fontId="14" fillId="4" borderId="7" xfId="0" applyNumberFormat="1" applyFont="1" applyFill="1" applyBorder="1" applyAlignment="1">
      <alignment horizontal="center" vertical="center" wrapText="1"/>
    </xf>
    <xf numFmtId="0" fontId="14" fillId="35" borderId="7" xfId="0" applyFont="1" applyFill="1" applyBorder="1" applyAlignment="1">
      <alignment horizontal="center" vertical="center"/>
    </xf>
    <xf numFmtId="0" fontId="5" fillId="0" borderId="38" xfId="0" applyFont="1" applyFill="1" applyBorder="1" applyAlignment="1">
      <alignment horizontal="center"/>
    </xf>
    <xf numFmtId="0" fontId="2" fillId="2" borderId="38" xfId="0" applyFont="1" applyFill="1" applyBorder="1" applyAlignment="1">
      <alignment horizontal="center" vertical="center" wrapText="1"/>
    </xf>
    <xf numFmtId="0" fontId="0" fillId="0" borderId="38" xfId="0" applyBorder="1" applyAlignment="1">
      <alignment horizontal="center"/>
    </xf>
    <xf numFmtId="0" fontId="36" fillId="0" borderId="38" xfId="0" applyFont="1" applyBorder="1" applyAlignment="1">
      <alignment horizontal="center" vertical="center"/>
    </xf>
    <xf numFmtId="0" fontId="12" fillId="0" borderId="34" xfId="0" applyFont="1" applyBorder="1" applyAlignment="1">
      <alignment vertical="center" wrapText="1"/>
    </xf>
    <xf numFmtId="0" fontId="12" fillId="0" borderId="33" xfId="0" applyFont="1" applyBorder="1" applyAlignment="1">
      <alignment vertical="center" wrapText="1"/>
    </xf>
    <xf numFmtId="0" fontId="12" fillId="0" borderId="3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31" fillId="4" borderId="34" xfId="3" applyFill="1" applyBorder="1" applyAlignment="1">
      <alignment horizontal="left" vertical="center" wrapText="1"/>
    </xf>
    <xf numFmtId="0" fontId="31" fillId="4" borderId="33" xfId="3" applyFill="1" applyBorder="1" applyAlignment="1">
      <alignment horizontal="left" vertical="center" wrapText="1"/>
    </xf>
    <xf numFmtId="0" fontId="0" fillId="0" borderId="34" xfId="0" applyFont="1" applyBorder="1" applyAlignment="1">
      <alignment horizontal="center" vertical="center" wrapText="1"/>
    </xf>
    <xf numFmtId="0" fontId="0" fillId="0" borderId="33" xfId="0" applyFont="1" applyBorder="1" applyAlignment="1">
      <alignment horizontal="center" vertical="center" wrapText="1"/>
    </xf>
    <xf numFmtId="0" fontId="5" fillId="0" borderId="1"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37" xfId="0" applyFont="1" applyFill="1" applyBorder="1" applyAlignment="1">
      <alignment horizontal="center"/>
    </xf>
    <xf numFmtId="0" fontId="5" fillId="0" borderId="35" xfId="0" applyFont="1" applyFill="1" applyBorder="1" applyAlignment="1">
      <alignment horizontal="center"/>
    </xf>
    <xf numFmtId="0" fontId="54" fillId="2" borderId="1"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37" xfId="0" applyFont="1" applyFill="1" applyBorder="1" applyAlignment="1">
      <alignment horizontal="center" vertical="center" wrapText="1"/>
    </xf>
    <xf numFmtId="0" fontId="54" fillId="2" borderId="42"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0" fillId="0" borderId="1"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37" xfId="0" applyFont="1" applyBorder="1" applyAlignment="1">
      <alignment horizontal="center"/>
    </xf>
    <xf numFmtId="0" fontId="0" fillId="0" borderId="35" xfId="0" applyFont="1" applyBorder="1" applyAlignment="1">
      <alignment horizont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0" xfId="0" applyFont="1" applyBorder="1" applyAlignment="1">
      <alignment horizontal="center" vertical="center"/>
    </xf>
    <xf numFmtId="0" fontId="45" fillId="0" borderId="5" xfId="0" applyFont="1" applyBorder="1" applyAlignment="1">
      <alignment horizontal="center" vertical="center"/>
    </xf>
    <xf numFmtId="0" fontId="45" fillId="0" borderId="37" xfId="0" applyFont="1" applyBorder="1" applyAlignment="1">
      <alignment horizontal="center" vertical="center"/>
    </xf>
    <xf numFmtId="0" fontId="45" fillId="0" borderId="42" xfId="0" applyFont="1" applyBorder="1" applyAlignment="1">
      <alignment horizontal="center" vertical="center"/>
    </xf>
    <xf numFmtId="0" fontId="45" fillId="0" borderId="35" xfId="0" applyFont="1" applyBorder="1" applyAlignment="1">
      <alignment horizontal="center" vertical="center"/>
    </xf>
    <xf numFmtId="0" fontId="0" fillId="36" borderId="34" xfId="0" applyFont="1" applyFill="1" applyBorder="1" applyAlignment="1">
      <alignment horizontal="center" vertical="center" wrapText="1"/>
    </xf>
    <xf numFmtId="0" fontId="0" fillId="36" borderId="33" xfId="0" applyFont="1" applyFill="1" applyBorder="1" applyAlignment="1">
      <alignment horizontal="center" vertical="center" wrapText="1"/>
    </xf>
    <xf numFmtId="0" fontId="49" fillId="18" borderId="34" xfId="0" applyFont="1" applyFill="1" applyBorder="1" applyAlignment="1">
      <alignment horizontal="center" vertical="center" textRotation="90"/>
    </xf>
    <xf numFmtId="0" fontId="49" fillId="18" borderId="32" xfId="0" applyFont="1" applyFill="1" applyBorder="1" applyAlignment="1">
      <alignment horizontal="center" vertical="center" textRotation="90"/>
    </xf>
    <xf numFmtId="0" fontId="49" fillId="18" borderId="33" xfId="0" applyFont="1" applyFill="1" applyBorder="1" applyAlignment="1">
      <alignment horizontal="center" vertical="center" textRotation="90"/>
    </xf>
    <xf numFmtId="0" fontId="48" fillId="13" borderId="34" xfId="0" applyFont="1" applyFill="1" applyBorder="1" applyAlignment="1">
      <alignment horizontal="center" vertical="center" textRotation="90" wrapText="1"/>
    </xf>
    <xf numFmtId="0" fontId="48" fillId="13" borderId="32" xfId="0" applyFont="1" applyFill="1" applyBorder="1" applyAlignment="1">
      <alignment horizontal="center" vertical="center" textRotation="90" wrapText="1"/>
    </xf>
    <xf numFmtId="0" fontId="48" fillId="13" borderId="33" xfId="0" applyFont="1" applyFill="1" applyBorder="1" applyAlignment="1">
      <alignment horizontal="center" vertical="center" textRotation="90" wrapText="1"/>
    </xf>
    <xf numFmtId="0" fontId="49" fillId="18" borderId="34" xfId="0" applyFont="1" applyFill="1" applyBorder="1" applyAlignment="1">
      <alignment horizontal="center" vertical="center" textRotation="90" wrapText="1"/>
    </xf>
    <xf numFmtId="0" fontId="49" fillId="18" borderId="33"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35" xfId="0" applyFont="1" applyBorder="1" applyAlignment="1">
      <alignment horizontal="center" vertical="center"/>
    </xf>
    <xf numFmtId="0" fontId="0" fillId="0" borderId="6"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5" fillId="2" borderId="5" xfId="0" applyFont="1" applyFill="1" applyBorder="1" applyAlignment="1">
      <alignment horizontal="center" wrapText="1"/>
    </xf>
    <xf numFmtId="0" fontId="5" fillId="0" borderId="2" xfId="0" applyFont="1" applyFill="1" applyBorder="1" applyAlignment="1">
      <alignment horizontal="center"/>
    </xf>
    <xf numFmtId="0" fontId="5" fillId="0" borderId="0" xfId="0" applyFont="1" applyFill="1" applyBorder="1" applyAlignment="1">
      <alignment horizontal="center"/>
    </xf>
    <xf numFmtId="0" fontId="5" fillId="0" borderId="42" xfId="0" applyFont="1" applyFill="1" applyBorder="1" applyAlignment="1">
      <alignment horizontal="center"/>
    </xf>
    <xf numFmtId="0" fontId="0" fillId="0" borderId="7" xfId="0" applyFont="1" applyBorder="1" applyAlignment="1">
      <alignment horizontal="center" vertical="center"/>
    </xf>
    <xf numFmtId="0" fontId="50" fillId="0" borderId="7"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42" xfId="0" applyBorder="1" applyAlignment="1">
      <alignment horizontal="center" vertical="center"/>
    </xf>
    <xf numFmtId="0" fontId="0" fillId="0" borderId="35" xfId="0" applyBorder="1" applyAlignment="1">
      <alignment horizontal="center" vertical="center"/>
    </xf>
  </cellXfs>
  <cellStyles count="8">
    <cellStyle name="Hipervínculo" xfId="3" builtinId="8"/>
    <cellStyle name="Hipervínculo 2" xfId="7"/>
    <cellStyle name="Normal" xfId="0" builtinId="0"/>
    <cellStyle name="Normal 2" xfId="5"/>
    <cellStyle name="Normal 2 2" xfId="4"/>
    <cellStyle name="Normal 3" xfId="2"/>
    <cellStyle name="Normal 4" xfId="6"/>
    <cellStyle name="Porcentaje" xfId="1" builtinId="5"/>
  </cellStyles>
  <dxfs count="42">
    <dxf>
      <numFmt numFmtId="1" formatCode="0"/>
    </dxf>
    <dxf>
      <numFmt numFmtId="1" formatCode="0"/>
    </dxf>
    <dxf>
      <numFmt numFmtId="1" formatCode="0"/>
    </dxf>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vertical="center" readingOrder="0"/>
    </dxf>
    <dxf>
      <font>
        <sz val="9"/>
      </font>
    </dxf>
    <dxf>
      <alignment vertical="center" readingOrder="0"/>
    </dxf>
    <dxf>
      <alignment vertical="center"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mruColors>
      <color rgb="FFE6E6E6"/>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100</c:v>
                </c:pt>
                <c:pt idx="1">
                  <c:v>80</c:v>
                </c:pt>
                <c:pt idx="2">
                  <c:v>82</c:v>
                </c:pt>
                <c:pt idx="3">
                  <c:v>78</c:v>
                </c:pt>
                <c:pt idx="4">
                  <c:v>71</c:v>
                </c:pt>
                <c:pt idx="5">
                  <c:v>80</c:v>
                </c:pt>
                <c:pt idx="6">
                  <c:v>71</c:v>
                </c:pt>
                <c:pt idx="7">
                  <c:v>79</c:v>
                </c:pt>
                <c:pt idx="8">
                  <c:v>78</c:v>
                </c:pt>
                <c:pt idx="9">
                  <c:v>80</c:v>
                </c:pt>
                <c:pt idx="10">
                  <c:v>70</c:v>
                </c:pt>
                <c:pt idx="11">
                  <c:v>86</c:v>
                </c:pt>
                <c:pt idx="12" formatCode="0">
                  <c:v>70</c:v>
                </c:pt>
                <c:pt idx="13">
                  <c:v>85</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8344056"/>
        <c:axId val="8346016"/>
      </c:radarChart>
      <c:catAx>
        <c:axId val="8344056"/>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46016"/>
        <c:crosses val="autoZero"/>
        <c:auto val="1"/>
        <c:lblAlgn val="ctr"/>
        <c:lblOffset val="100"/>
        <c:noMultiLvlLbl val="0"/>
      </c:catAx>
      <c:valAx>
        <c:axId val="8346016"/>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344056"/>
        <c:crosses val="autoZero"/>
        <c:crossBetween val="between"/>
        <c:majorUnit val="20"/>
        <c:minorUnit val="20"/>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0.35555555555555557</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0.14964285714285713</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0.16</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0.16</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8342488"/>
        <c:axId val="8343272"/>
        <c:axId val="0"/>
      </c:bar3DChart>
      <c:catAx>
        <c:axId val="83424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343272"/>
        <c:crossesAt val="0"/>
        <c:auto val="1"/>
        <c:lblAlgn val="ctr"/>
        <c:lblOffset val="100"/>
        <c:noMultiLvlLbl val="0"/>
      </c:catAx>
      <c:valAx>
        <c:axId val="8343272"/>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8342488"/>
        <c:crosses val="autoZero"/>
        <c:crossBetween val="between"/>
        <c:majorUnit val="0.2"/>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layout/>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n-US"/>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77.083333333333329</c:v>
                </c:pt>
                <c:pt idx="1">
                  <c:v>81.538461538461533</c:v>
                </c:pt>
                <c:pt idx="2">
                  <c:v>83.75</c:v>
                </c:pt>
                <c:pt idx="3">
                  <c:v>80</c:v>
                </c:pt>
                <c:pt idx="4">
                  <c:v>73.949579831932766</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291121024"/>
        <c:axId val="291116712"/>
      </c:radarChart>
      <c:catAx>
        <c:axId val="29112102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91116712"/>
        <c:crosses val="autoZero"/>
        <c:auto val="1"/>
        <c:lblAlgn val="ctr"/>
        <c:lblOffset val="100"/>
        <c:noMultiLvlLbl val="0"/>
      </c:catAx>
      <c:valAx>
        <c:axId val="291116712"/>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291121024"/>
        <c:crosses val="autoZero"/>
        <c:crossBetween val="between"/>
        <c:majorUnit val="20"/>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5" Type="http://schemas.openxmlformats.org/officeDocument/2006/relationships/image" Target="../media/image6.jpg"/><Relationship Id="rId4" Type="http://schemas.openxmlformats.org/officeDocument/2006/relationships/image" Target="../media/image5.jpg"/></Relationships>
</file>

<file path=xl/diagrams/_rels/drawing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5" Type="http://schemas.openxmlformats.org/officeDocument/2006/relationships/image" Target="../media/image6.jpg"/><Relationship Id="rId4" Type="http://schemas.openxmlformats.org/officeDocument/2006/relationships/image" Target="../media/image5.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t>
        <a:bodyPr/>
        <a:lstStyle/>
        <a:p>
          <a:endParaRPr lang="es-ES"/>
        </a:p>
      </dgm:t>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t>
        <a:bodyPr/>
        <a:lstStyle/>
        <a:p>
          <a:endParaRPr lang="es-ES"/>
        </a:p>
      </dgm:t>
    </dgm:pt>
    <dgm:pt modelId="{BBFB2A25-0F4B-4BFE-B814-AB7316EAC8B7}" type="pres">
      <dgm:prSet presAssocID="{49D8FBD1-85A2-46B9-B60C-01657606DF94}" presName="sibTrans" presStyleLbl="sibTrans2D1" presStyleIdx="0" presStyleCnt="4"/>
      <dgm:spPr/>
      <dgm:t>
        <a:bodyPr/>
        <a:lstStyle/>
        <a:p>
          <a:endParaRPr lang="es-ES"/>
        </a:p>
      </dgm:t>
    </dgm:pt>
    <dgm:pt modelId="{E731F7FA-CB05-4657-8649-0B0F6F1AE1B0}" type="pres">
      <dgm:prSet presAssocID="{49D8FBD1-85A2-46B9-B60C-01657606DF94}" presName="connTx" presStyleLbl="sibTrans2D1" presStyleIdx="0" presStyleCnt="4"/>
      <dgm:spPr/>
      <dgm:t>
        <a:bodyPr/>
        <a:lstStyle/>
        <a:p>
          <a:endParaRPr lang="es-ES"/>
        </a:p>
      </dgm:t>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t>
        <a:bodyPr/>
        <a:lstStyle/>
        <a:p>
          <a:endParaRPr lang="es-ES"/>
        </a:p>
      </dgm:t>
    </dgm:pt>
    <dgm:pt modelId="{E8FD12FB-2AD3-4C77-B301-F385A7060FE1}" type="pres">
      <dgm:prSet presAssocID="{BC93E36D-F700-4375-9905-72193D372128}" presName="sibTrans" presStyleLbl="sibTrans2D1" presStyleIdx="1" presStyleCnt="4"/>
      <dgm:spPr/>
      <dgm:t>
        <a:bodyPr/>
        <a:lstStyle/>
        <a:p>
          <a:endParaRPr lang="es-ES"/>
        </a:p>
      </dgm:t>
    </dgm:pt>
    <dgm:pt modelId="{538C8548-D911-4CCC-8972-2C2ACD0101D4}" type="pres">
      <dgm:prSet presAssocID="{BC93E36D-F700-4375-9905-72193D372128}" presName="connTx" presStyleLbl="sibTrans2D1" presStyleIdx="1" presStyleCnt="4"/>
      <dgm:spPr/>
      <dgm:t>
        <a:bodyPr/>
        <a:lstStyle/>
        <a:p>
          <a:endParaRPr lang="es-ES"/>
        </a:p>
      </dgm:t>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t>
        <a:bodyPr/>
        <a:lstStyle/>
        <a:p>
          <a:endParaRPr lang="es-ES"/>
        </a:p>
      </dgm:t>
    </dgm:pt>
    <dgm:pt modelId="{D3AD787B-03EF-4384-96FC-FBC6FA0E19ED}" type="pres">
      <dgm:prSet presAssocID="{2C36DAD2-F638-4F81-B263-41E6E73EF41E}" presName="sibTrans" presStyleLbl="sibTrans2D1" presStyleIdx="2" presStyleCnt="4"/>
      <dgm:spPr/>
      <dgm:t>
        <a:bodyPr/>
        <a:lstStyle/>
        <a:p>
          <a:endParaRPr lang="es-ES"/>
        </a:p>
      </dgm:t>
    </dgm:pt>
    <dgm:pt modelId="{22E2EF1C-6DCC-42E1-8079-C47D12798B10}" type="pres">
      <dgm:prSet presAssocID="{2C36DAD2-F638-4F81-B263-41E6E73EF41E}" presName="connTx" presStyleLbl="sibTrans2D1" presStyleIdx="2" presStyleCnt="4"/>
      <dgm:spPr/>
      <dgm:t>
        <a:bodyPr/>
        <a:lstStyle/>
        <a:p>
          <a:endParaRPr lang="es-ES"/>
        </a:p>
      </dgm:t>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t>
        <a:bodyPr/>
        <a:lstStyle/>
        <a:p>
          <a:endParaRPr lang="es-ES"/>
        </a:p>
      </dgm:t>
    </dgm:pt>
    <dgm:pt modelId="{B1B3E56E-367D-46AF-96D3-C70FE7C693D5}" type="pres">
      <dgm:prSet presAssocID="{422AAFC1-2C1F-4577-8AF4-D49F26C425D1}" presName="sibTrans" presStyleLbl="sibTrans2D1" presStyleIdx="3" presStyleCnt="4"/>
      <dgm:spPr/>
      <dgm:t>
        <a:bodyPr/>
        <a:lstStyle/>
        <a:p>
          <a:endParaRPr lang="es-ES"/>
        </a:p>
      </dgm:t>
    </dgm:pt>
    <dgm:pt modelId="{AA75F406-2694-4212-8359-D41D0105C16E}" type="pres">
      <dgm:prSet presAssocID="{422AAFC1-2C1F-4577-8AF4-D49F26C425D1}" presName="connTx" presStyleLbl="sibTrans2D1" presStyleIdx="3" presStyleCnt="4"/>
      <dgm:spPr/>
      <dgm:t>
        <a:bodyPr/>
        <a:lstStyle/>
        <a:p>
          <a:endParaRPr lang="es-ES"/>
        </a:p>
      </dgm:t>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t>
        <a:bodyPr/>
        <a:lstStyle/>
        <a:p>
          <a:endParaRPr lang="es-ES"/>
        </a:p>
      </dgm:t>
    </dgm:pt>
  </dgm:ptLst>
  <dgm:cxnLst>
    <dgm:cxn modelId="{2220FC3D-CDFB-4C1C-B28B-8124784C5158}" type="presOf" srcId="{D44685D7-0E29-4A6C-927C-C560C9B26A7B}" destId="{6D1B0868-4582-4E66-A4E4-08E22E62931E}" srcOrd="0" destOrd="2"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5ECFBA57-1B55-4A06-8599-332F03333415}" srcId="{C62109EB-5C2B-4F1A-A46B-8B4C9013AEE3}" destId="{6AD4D0FC-646C-486F-BF9B-DEBD8AFBEA9E}" srcOrd="3" destOrd="0" parTransId="{21C0E4C4-0330-4875-BA01-51083BFDC7DC}" sibTransId="{422AAFC1-2C1F-4577-8AF4-D49F26C425D1}"/>
    <dgm:cxn modelId="{6C77F185-335B-4561-A577-CC50C3937452}" srcId="{6DF347B9-05AB-4459-BD13-CF949C3C8A14}" destId="{75AF9CFA-E5EA-41C7-B733-BCCC515E0C99}" srcOrd="3" destOrd="0" parTransId="{3CEE2CE5-7F1A-4C1C-944F-F9AAAC447E80}" sibTransId="{20CD7C7A-38E6-42E7-9B7D-A0EBA79DEBEE}"/>
    <dgm:cxn modelId="{29C584B4-59FF-4950-A3E2-69EEF07A219F}" srcId="{6AD4D0FC-646C-486F-BF9B-DEBD8AFBEA9E}" destId="{60464913-F8CF-4911-90B2-4E536B8B4C1B}" srcOrd="4" destOrd="0" parTransId="{1BCE5978-5DF9-4AE3-833F-55BC58AD86AB}" sibTransId="{7D4ACAEF-E0C4-438A-8DC0-EE92670E18E1}"/>
    <dgm:cxn modelId="{4481A7CB-7D0A-4A26-A990-236F4D5ACF18}" srcId="{6AD4D0FC-646C-486F-BF9B-DEBD8AFBEA9E}" destId="{699F0988-1992-46C3-B321-3E36FADD178E}" srcOrd="0" destOrd="0" parTransId="{B04B32EB-3542-4E19-A6B0-A6768A994F2F}" sibTransId="{8D60D0C9-E7B4-48D1-8284-6B7B16F96DF9}"/>
    <dgm:cxn modelId="{B71AD7C3-5A7F-4A2A-9D04-02EC5A7F4053}" type="presOf" srcId="{699F0988-1992-46C3-B321-3E36FADD178E}" destId="{6D1B0868-4582-4E66-A4E4-08E22E62931E}" srcOrd="0" destOrd="1" presId="urn:microsoft.com/office/officeart/2005/8/layout/hProcess10"/>
    <dgm:cxn modelId="{9967A8ED-F4D0-4A22-A6D8-E2EF4A5F2D4F}" type="presOf" srcId="{BC93E36D-F700-4375-9905-72193D372128}" destId="{E8FD12FB-2AD3-4C77-B301-F385A7060FE1}" srcOrd="0" destOrd="0" presId="urn:microsoft.com/office/officeart/2005/8/layout/hProcess10"/>
    <dgm:cxn modelId="{82B6E237-83DE-4211-A254-F3222B0C5248}" type="presOf" srcId="{BC93E36D-F700-4375-9905-72193D372128}" destId="{538C8548-D911-4CCC-8972-2C2ACD0101D4}" srcOrd="1" destOrd="0" presId="urn:microsoft.com/office/officeart/2005/8/layout/hProcess10"/>
    <dgm:cxn modelId="{411BC6A8-7166-4520-BA59-C0A7EE91D4B0}" srcId="{6DF347B9-05AB-4459-BD13-CF949C3C8A14}" destId="{AACE8F74-A6C5-43F0-867A-D1B44CE008A8}" srcOrd="1" destOrd="0" parTransId="{36FC6262-8674-43DF-89D4-53CB9168501D}" sibTransId="{138B43F3-538D-4A54-A59E-4D3C5D3642D4}"/>
    <dgm:cxn modelId="{5F65A22B-6A29-4E7E-90C2-016031A56725}" type="presOf" srcId="{707C3672-0EF0-42DB-A91A-175C205E0FE3}" destId="{FA6E42F6-94D9-4B06-B7B6-43BEC90AB36B}" srcOrd="0" destOrd="3"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7F259322-A5FE-4DB3-949C-E40A1863B23C}" type="presOf" srcId="{888698DA-F7B1-4E08-8114-1776AA8ED6F7}" destId="{908CB92F-5EA8-442B-99F5-E6F693D47519}" srcOrd="0" destOrd="1"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C2BA66E6-7523-42B2-AA36-E9556EB2BE02}" type="presOf" srcId="{49D8FBD1-85A2-46B9-B60C-01657606DF94}" destId="{E731F7FA-CB05-4657-8649-0B0F6F1AE1B0}" srcOrd="1" destOrd="0"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4084321E-ED64-422C-9BC9-A76B8F6AC830}" srcId="{6DF347B9-05AB-4459-BD13-CF949C3C8A14}" destId="{707C3672-0EF0-42DB-A91A-175C205E0FE3}" srcOrd="2" destOrd="0" parTransId="{7E8BF841-A407-4F2A-8B1D-87F8204947A9}" sibTransId="{E1A72FAB-10A3-46A8-B080-66634AE5685E}"/>
    <dgm:cxn modelId="{BEBF5A78-64FE-4565-9EA1-76771F77DAE1}" srcId="{CFD9661E-E466-4D41-A2DA-C7F90CFDAA34}" destId="{1281D599-E36D-49FF-B1DC-BE785EA334F1}" srcOrd="1" destOrd="0" parTransId="{7C0ACAE6-0D47-4CA6-8776-54FA93A87DDF}" sibTransId="{BC9BCD4A-5EBF-4B52-8076-D89333A9DC8F}"/>
    <dgm:cxn modelId="{407CDB5D-7EA2-42F1-8A15-37B6DAAB40AA}" srcId="{CFD9661E-E466-4D41-A2DA-C7F90CFDAA34}" destId="{888698DA-F7B1-4E08-8114-1776AA8ED6F7}" srcOrd="0" destOrd="0" parTransId="{5D8954A5-8BA7-45C7-B3F9-D9857EAE291C}" sibTransId="{AABABD63-AD2C-404C-B001-8785D1EFE6F1}"/>
    <dgm:cxn modelId="{6FC59E6E-CE60-4928-9691-054E57577ACB}" srcId="{6AD4D0FC-646C-486F-BF9B-DEBD8AFBEA9E}" destId="{8564AA7F-0AED-41E0-A7A9-4213308ABD71}" srcOrd="2" destOrd="0" parTransId="{0327758D-6A67-432A-9ABF-61E5A78BEA2F}" sibTransId="{1C7F9AA8-2499-4116-99ED-70FA2073D423}"/>
    <dgm:cxn modelId="{337D7554-3E1B-493D-AD7D-0D18C3441E04}" srcId="{C62109EB-5C2B-4F1A-A46B-8B4C9013AEE3}" destId="{C01B2C84-5D6B-46FE-8BB1-4DD34F46CEE8}" srcOrd="4" destOrd="0" parTransId="{EB86941C-D4A7-45B8-BC52-EE1B5BE4F12F}" sibTransId="{FD9BE4EA-A40F-4B68-900E-4EF3B8C11A81}"/>
    <dgm:cxn modelId="{081DED6D-7F66-403A-8979-B49EAE82EA20}" srcId="{C01B2C84-5D6B-46FE-8BB1-4DD34F46CEE8}" destId="{35EAF81B-2ED2-4C1C-B343-ECE42AF0083C}" srcOrd="0" destOrd="0" parTransId="{8778AA73-A002-4202-A0F0-C3958E1735E7}" sibTransId="{5F3CF140-BA4A-445D-8A3A-A4FB4D22C08D}"/>
    <dgm:cxn modelId="{2ACD3ABF-19EB-42CF-9B7C-BF917C40D69F}" type="presOf" srcId="{A7094814-6996-43B0-A68D-BA1440C8BDE9}" destId="{975CF257-F5A2-4F77-AE0D-B4A9E4CF1874}" srcOrd="0" destOrd="0"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60DA1C71-5453-4E77-BE55-5A315BE10DEE}" srcId="{6DF347B9-05AB-4459-BD13-CF949C3C8A14}" destId="{61D4896A-7230-43AA-B591-599A59890DE6}" srcOrd="5" destOrd="0" parTransId="{BCDA9D34-1AE7-4D0F-9626-81E53EF29AAC}" sibTransId="{1B5620E4-76AC-439A-997B-54514566C62D}"/>
    <dgm:cxn modelId="{FE33D46D-4227-4D16-861D-0E0901A370B6}" type="presOf" srcId="{FB735356-064E-43B4-B958-75E5460F32DB}" destId="{67737B99-9A1E-4AC6-AFF4-80103183C597}" srcOrd="0" destOrd="3" presId="urn:microsoft.com/office/officeart/2005/8/layout/hProcess10"/>
    <dgm:cxn modelId="{9EC52230-E2DE-4935-B471-48DCF822F511}" srcId="{C62109EB-5C2B-4F1A-A46B-8B4C9013AEE3}" destId="{6DF347B9-05AB-4459-BD13-CF949C3C8A14}" srcOrd="1" destOrd="0" parTransId="{A2D7F9F6-705D-4254-9817-74C705D35DD7}" sibTransId="{BC93E36D-F700-4375-9905-72193D372128}"/>
    <dgm:cxn modelId="{C8CD8B09-FA00-48C6-943D-12B6E3DD9BB1}" type="presOf" srcId="{2C36DAD2-F638-4F81-B263-41E6E73EF41E}" destId="{D3AD787B-03EF-4384-96FC-FBC6FA0E19ED}" srcOrd="0" destOrd="0" presId="urn:microsoft.com/office/officeart/2005/8/layout/hProcess10"/>
    <dgm:cxn modelId="{0B26A552-B36A-43ED-AEA3-55572ED24D29}" type="presOf" srcId="{35EAF81B-2ED2-4C1C-B343-ECE42AF0083C}" destId="{67737B99-9A1E-4AC6-AFF4-80103183C597}" srcOrd="0" destOrd="1" presId="urn:microsoft.com/office/officeart/2005/8/layout/hProcess10"/>
    <dgm:cxn modelId="{0BE71676-DC3A-4384-826B-C145FC8E86B6}" type="presOf" srcId="{C62109EB-5C2B-4F1A-A46B-8B4C9013AEE3}" destId="{609F1493-DB22-4932-BEFF-EF79A979E897}" srcOrd="0" destOrd="0" presId="urn:microsoft.com/office/officeart/2005/8/layout/hProcess10"/>
    <dgm:cxn modelId="{E43A49D0-F13C-4977-99AE-3B0D065EC158}" type="presOf" srcId="{75AF9CFA-E5EA-41C7-B733-BCCC515E0C99}" destId="{FA6E42F6-94D9-4B06-B7B6-43BEC90AB36B}" srcOrd="0" destOrd="4" presId="urn:microsoft.com/office/officeart/2005/8/layout/hProcess10"/>
    <dgm:cxn modelId="{5FD8F162-624C-489F-AB4A-4D7FFD9C2B9D}" type="presOf" srcId="{61D4896A-7230-43AA-B591-599A59890DE6}" destId="{FA6E42F6-94D9-4B06-B7B6-43BEC90AB36B}" srcOrd="0" destOrd="6"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6B825280-CCDF-47CD-86AE-B98A49CF591A}" type="presOf" srcId="{422AAFC1-2C1F-4577-8AF4-D49F26C425D1}" destId="{AA75F406-2694-4212-8359-D41D0105C16E}" srcOrd="1" destOrd="0" presId="urn:microsoft.com/office/officeart/2005/8/layout/hProcess10"/>
    <dgm:cxn modelId="{2B5006B2-A62B-41DE-AC26-C5A008C44009}" srcId="{6DF347B9-05AB-4459-BD13-CF949C3C8A14}" destId="{2180C18D-FEE9-4539-868A-88016A2CB7E5}" srcOrd="0" destOrd="0" parTransId="{8C64319D-C016-44E0-84E3-A3726875BFE6}" sibTransId="{A4C4296A-BEC1-42CE-A882-17139BD815F4}"/>
    <dgm:cxn modelId="{9B81A37E-8F3B-4660-9BF6-BF3FC22F22CD}" srcId="{C01B2C84-5D6B-46FE-8BB1-4DD34F46CEE8}" destId="{FB735356-064E-43B4-B958-75E5460F32DB}" srcOrd="2" destOrd="0" parTransId="{71EEC0CD-3796-444D-BE05-915496FD80D8}" sibTransId="{461DE73F-846F-47CA-A3CC-F568BAB0DE5D}"/>
    <dgm:cxn modelId="{B83479EA-C81C-4003-8A40-AFABCF61560A}" srcId="{6AD4D0FC-646C-486F-BF9B-DEBD8AFBEA9E}" destId="{D44685D7-0E29-4A6C-927C-C560C9B26A7B}" srcOrd="1" destOrd="0" parTransId="{FD9129E7-B97C-4782-82B9-93A5B0AE3D34}" sibTransId="{25683F0F-1B39-4DB5-9662-DB61009D1EFC}"/>
    <dgm:cxn modelId="{DF59F676-DDE2-4D0A-9772-4992C72CF3C0}" srcId="{6DF347B9-05AB-4459-BD13-CF949C3C8A14}" destId="{24B5D0CC-0202-4F63-9F53-BB56674CDAF2}" srcOrd="4" destOrd="0" parTransId="{6EE67D20-F6D6-4D29-A8CA-F862546B2313}" sibTransId="{D38ED16B-C1E5-4430-8C95-08DCAD71A571}"/>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04B6C6C7-0966-4767-BBB7-8EEDAE666C33}" type="presOf" srcId="{24B5D0CC-0202-4F63-9F53-BB56674CDAF2}" destId="{FA6E42F6-94D9-4B06-B7B6-43BEC90AB36B}" srcOrd="0" destOrd="5" presId="urn:microsoft.com/office/officeart/2005/8/layout/hProcess10"/>
    <dgm:cxn modelId="{C14FD4B6-8FA8-4E77-9033-67E718201EED}" type="presOf" srcId="{6AD4D0FC-646C-486F-BF9B-DEBD8AFBEA9E}" destId="{6D1B0868-4582-4E66-A4E4-08E22E62931E}" srcOrd="0" destOrd="0"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EC8356F1-0B06-4E35-BB34-FE4ACF36C036}" type="presOf" srcId="{1281D599-E36D-49FF-B1DC-BE785EA334F1}" destId="{908CB92F-5EA8-442B-99F5-E6F693D47519}" srcOrd="0" destOrd="2" presId="urn:microsoft.com/office/officeart/2005/8/layout/hProcess10"/>
    <dgm:cxn modelId="{4569DABD-E590-48D6-897B-6A2F24D8BB3F}" type="presOf" srcId="{86EE2E51-D3D6-4BFD-A17A-8E73EC134AA8}" destId="{6D1B0868-4582-4E66-A4E4-08E22E62931E}" srcOrd="0" destOrd="4"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27AD0761-5DE6-4380-A0AE-6FA324BC0165}" srcId="{C62109EB-5C2B-4F1A-A46B-8B4C9013AEE3}" destId="{A7094814-6996-43B0-A68D-BA1440C8BDE9}" srcOrd="2" destOrd="0" parTransId="{14168005-BA5F-4096-AF14-5B97D9F9EEEF}" sibTransId="{2C36DAD2-F638-4F81-B263-41E6E73EF41E}"/>
    <dgm:cxn modelId="{666427D0-80A6-47A6-9A4F-735ACA94F674}" srcId="{CFD9661E-E466-4D41-A2DA-C7F90CFDAA34}" destId="{B48EAD2E-4793-468B-8161-4C1247D8C357}" srcOrd="2" destOrd="0" parTransId="{25D8EF5C-8EF7-4CE2-BBC0-088CF92287DF}" sibTransId="{9E5F2613-F01F-40A9-B96A-0DCB9A2FABD1}"/>
    <dgm:cxn modelId="{E9FA5C93-5C62-44D4-8804-5084E9861488}" type="presOf" srcId="{8564AA7F-0AED-41E0-A7A9-4213308ABD71}" destId="{6D1B0868-4582-4E66-A4E4-08E22E62931E}" srcOrd="0" destOrd="3" presId="urn:microsoft.com/office/officeart/2005/8/layout/hProcess10"/>
    <dgm:cxn modelId="{DC9C1951-E90D-4428-9EFE-536AF887C29B}" type="presOf" srcId="{C01B2C84-5D6B-46FE-8BB1-4DD34F46CEE8}" destId="{67737B99-9A1E-4AC6-AFF4-80103183C597}" srcOrd="0" destOrd="0" presId="urn:microsoft.com/office/officeart/2005/8/layout/hProcess10"/>
    <dgm:cxn modelId="{FCF8E200-5FEA-42CD-8C47-FCA050C33230}" type="presOf" srcId="{60464913-F8CF-4911-90B2-4E536B8B4C1B}" destId="{6D1B0868-4582-4E66-A4E4-08E22E62931E}" srcOrd="0" destOrd="5"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B880DE61-2403-47AD-A1D5-F61795E324D7}" srcId="{A7094814-6996-43B0-A68D-BA1440C8BDE9}" destId="{F9A92B5C-CF19-4DF1-8A64-9CA08F2CA889}" srcOrd="0" destOrd="0" parTransId="{87B49145-E476-4CCB-888E-F4FB9E2A0F14}" sibTransId="{1181FC52-B3CF-4775-B68C-4C01AC4834C0}"/>
    <dgm:cxn modelId="{E703B9CE-30B0-4F08-885E-369F70DA527A}" type="presOf" srcId="{44647708-D3A2-4C9C-9F9F-05693CE8EBDC}" destId="{975CF257-F5A2-4F77-AE0D-B4A9E4CF1874}" srcOrd="0" destOrd="3"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030" y="409976"/>
          <a:ext cx="1643708" cy="1643708"/>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23771" y="1806178"/>
          <a:ext cx="1643708" cy="1643708"/>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71914" y="1854321"/>
        <a:ext cx="1547422" cy="1547422"/>
      </dsp:txXfrm>
    </dsp:sp>
    <dsp:sp modelId="{BBFB2A25-0F4B-4BFE-B814-AB7316EAC8B7}">
      <dsp:nvSpPr>
        <dsp:cNvPr id="0" name=""/>
        <dsp:cNvSpPr/>
      </dsp:nvSpPr>
      <dsp:spPr>
        <a:xfrm>
          <a:off x="1967353" y="1034350"/>
          <a:ext cx="316614" cy="394960"/>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1967353" y="1113342"/>
        <a:ext cx="221630" cy="236976"/>
      </dsp:txXfrm>
    </dsp:sp>
    <dsp:sp modelId="{CC3C3F98-2E6A-4969-A79D-F74B7252E040}">
      <dsp:nvSpPr>
        <dsp:cNvPr id="0" name=""/>
        <dsp:cNvSpPr/>
      </dsp:nvSpPr>
      <dsp:spPr>
        <a:xfrm>
          <a:off x="2555352" y="409976"/>
          <a:ext cx="1643708" cy="1643708"/>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772092" y="1806178"/>
          <a:ext cx="1643708" cy="1643708"/>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lvl="0" algn="l" defTabSz="533400">
            <a:lnSpc>
              <a:spcPct val="90000"/>
            </a:lnSpc>
            <a:spcBef>
              <a:spcPct val="0"/>
            </a:spcBef>
            <a:spcAft>
              <a:spcPct val="35000"/>
            </a:spcAft>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820235" y="1854321"/>
        <a:ext cx="1547422" cy="1547422"/>
      </dsp:txXfrm>
    </dsp:sp>
    <dsp:sp modelId="{E8FD12FB-2AD3-4C77-B301-F385A7060FE1}">
      <dsp:nvSpPr>
        <dsp:cNvPr id="0" name=""/>
        <dsp:cNvSpPr/>
      </dsp:nvSpPr>
      <dsp:spPr>
        <a:xfrm>
          <a:off x="4515675" y="1034350"/>
          <a:ext cx="316614" cy="394960"/>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4515675" y="1113342"/>
        <a:ext cx="221630" cy="236976"/>
      </dsp:txXfrm>
    </dsp:sp>
    <dsp:sp modelId="{259946B3-D25B-4A3C-9607-6E534306D61E}">
      <dsp:nvSpPr>
        <dsp:cNvPr id="0" name=""/>
        <dsp:cNvSpPr/>
      </dsp:nvSpPr>
      <dsp:spPr>
        <a:xfrm>
          <a:off x="5103673" y="409976"/>
          <a:ext cx="1643708" cy="1643708"/>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320414" y="1806178"/>
          <a:ext cx="1643708" cy="1643708"/>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368557" y="1854321"/>
        <a:ext cx="1547422" cy="1547422"/>
      </dsp:txXfrm>
    </dsp:sp>
    <dsp:sp modelId="{D3AD787B-03EF-4384-96FC-FBC6FA0E19ED}">
      <dsp:nvSpPr>
        <dsp:cNvPr id="0" name=""/>
        <dsp:cNvSpPr/>
      </dsp:nvSpPr>
      <dsp:spPr>
        <a:xfrm>
          <a:off x="7063996" y="1034350"/>
          <a:ext cx="316614" cy="394960"/>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7063996" y="1113342"/>
        <a:ext cx="221630" cy="236976"/>
      </dsp:txXfrm>
    </dsp:sp>
    <dsp:sp modelId="{99C03321-AD35-4BBC-BC02-B81DD25EF5FE}">
      <dsp:nvSpPr>
        <dsp:cNvPr id="0" name=""/>
        <dsp:cNvSpPr/>
      </dsp:nvSpPr>
      <dsp:spPr>
        <a:xfrm>
          <a:off x="7651994" y="409976"/>
          <a:ext cx="1643708" cy="1643708"/>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7868751" y="1806178"/>
          <a:ext cx="1643708" cy="1643708"/>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7916894" y="1854321"/>
        <a:ext cx="1547422" cy="1547422"/>
      </dsp:txXfrm>
    </dsp:sp>
    <dsp:sp modelId="{B1B3E56E-367D-46AF-96D3-C70FE7C693D5}">
      <dsp:nvSpPr>
        <dsp:cNvPr id="0" name=""/>
        <dsp:cNvSpPr/>
      </dsp:nvSpPr>
      <dsp:spPr>
        <a:xfrm>
          <a:off x="9612317" y="1034350"/>
          <a:ext cx="316614" cy="394960"/>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lvl="0" algn="ctr" defTabSz="377825">
            <a:lnSpc>
              <a:spcPct val="90000"/>
            </a:lnSpc>
            <a:spcBef>
              <a:spcPct val="0"/>
            </a:spcBef>
            <a:spcAft>
              <a:spcPct val="35000"/>
            </a:spcAft>
          </a:pPr>
          <a:endParaRPr lang="es-ES" sz="850" kern="1200"/>
        </a:p>
      </dsp:txBody>
      <dsp:txXfrm>
        <a:off x="9612317" y="1113342"/>
        <a:ext cx="221630" cy="236976"/>
      </dsp:txXfrm>
    </dsp:sp>
    <dsp:sp modelId="{EBF4C65E-5E49-4394-A97A-341AC7DFD438}">
      <dsp:nvSpPr>
        <dsp:cNvPr id="0" name=""/>
        <dsp:cNvSpPr/>
      </dsp:nvSpPr>
      <dsp:spPr>
        <a:xfrm>
          <a:off x="10200316" y="409976"/>
          <a:ext cx="1643708" cy="1643708"/>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417073" y="1806178"/>
          <a:ext cx="1643708" cy="1643708"/>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lvl="0" algn="l" defTabSz="444500">
            <a:lnSpc>
              <a:spcPct val="90000"/>
            </a:lnSpc>
            <a:spcBef>
              <a:spcPct val="0"/>
            </a:spcBef>
            <a:spcAft>
              <a:spcPct val="35000"/>
            </a:spcAft>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465216" y="1854321"/>
        <a:ext cx="1547422" cy="1547422"/>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image" Target="../media/image1.png"/><Relationship Id="rId7" Type="http://schemas.openxmlformats.org/officeDocument/2006/relationships/diagramColors" Target="../diagrams/colors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QuickStyle" Target="../diagrams/quickStyle1.xml"/><Relationship Id="rId11" Type="http://schemas.openxmlformats.org/officeDocument/2006/relationships/image" Target="../media/image8.emf"/><Relationship Id="rId5" Type="http://schemas.openxmlformats.org/officeDocument/2006/relationships/diagramLayout" Target="../diagrams/layout1.xml"/><Relationship Id="rId10" Type="http://schemas.openxmlformats.org/officeDocument/2006/relationships/image" Target="../media/image7.png"/><Relationship Id="rId4" Type="http://schemas.openxmlformats.org/officeDocument/2006/relationships/diagramData" Target="../diagrams/data1.xml"/><Relationship Id="rId9"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1.png"/><Relationship Id="rId1" Type="http://schemas.openxmlformats.org/officeDocument/2006/relationships/image" Target="../media/image9.jpg"/><Relationship Id="rId4" Type="http://schemas.openxmlformats.org/officeDocument/2006/relationships/image" Target="../media/image10.jp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889567</xdr:colOff>
      <xdr:row>2</xdr:row>
      <xdr:rowOff>138112</xdr:rowOff>
    </xdr:from>
    <xdr:to>
      <xdr:col>2</xdr:col>
      <xdr:colOff>715861</xdr:colOff>
      <xdr:row>7</xdr:row>
      <xdr:rowOff>118808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51567" y="528637"/>
          <a:ext cx="1295946" cy="933196"/>
        </a:xfrm>
        <a:prstGeom prst="rect">
          <a:avLst/>
        </a:prstGeom>
      </xdr:spPr>
    </xdr:pic>
    <xdr:clientData/>
  </xdr:twoCellAnchor>
  <xdr:twoCellAnchor>
    <xdr:from>
      <xdr:col>1</xdr:col>
      <xdr:colOff>193411</xdr:colOff>
      <xdr:row>65</xdr:row>
      <xdr:rowOff>256646</xdr:rowOff>
    </xdr:from>
    <xdr:to>
      <xdr:col>13</xdr:col>
      <xdr:colOff>634397</xdr:colOff>
      <xdr:row>90</xdr:row>
      <xdr:rowOff>29883</xdr:rowOff>
    </xdr:to>
    <xdr:graphicFrame macro="">
      <xdr:nvGraphicFramePr>
        <xdr:cNvPr id="5" name="Diagrama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twoCellAnchor>
    <xdr:from>
      <xdr:col>5</xdr:col>
      <xdr:colOff>51982</xdr:colOff>
      <xdr:row>90</xdr:row>
      <xdr:rowOff>2871</xdr:rowOff>
    </xdr:from>
    <xdr:to>
      <xdr:col>13</xdr:col>
      <xdr:colOff>607685</xdr:colOff>
      <xdr:row>107</xdr:row>
      <xdr:rowOff>185831</xdr:rowOff>
    </xdr:to>
    <xdr:graphicFrame macro="">
      <xdr:nvGraphicFramePr>
        <xdr:cNvPr id="6" name="Gráfico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13</xdr:col>
      <xdr:colOff>258532</xdr:colOff>
      <xdr:row>3</xdr:row>
      <xdr:rowOff>13607</xdr:rowOff>
    </xdr:from>
    <xdr:to>
      <xdr:col>14</xdr:col>
      <xdr:colOff>1001140</xdr:colOff>
      <xdr:row>6</xdr:row>
      <xdr:rowOff>157843</xdr:rowOff>
    </xdr:to>
    <xdr:pic>
      <xdr:nvPicPr>
        <xdr:cNvPr id="7" name="8 Imagen">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926532" y="597013"/>
          <a:ext cx="1945141" cy="715736"/>
        </a:xfrm>
        <a:prstGeom prst="rect">
          <a:avLst/>
        </a:prstGeom>
      </xdr:spPr>
    </xdr:pic>
    <xdr:clientData/>
  </xdr:twoCellAnchor>
  <xdr:twoCellAnchor editAs="oneCell">
    <xdr:from>
      <xdr:col>6</xdr:col>
      <xdr:colOff>71440</xdr:colOff>
      <xdr:row>53</xdr:row>
      <xdr:rowOff>107156</xdr:rowOff>
    </xdr:from>
    <xdr:to>
      <xdr:col>13</xdr:col>
      <xdr:colOff>261944</xdr:colOff>
      <xdr:row>67</xdr:row>
      <xdr:rowOff>156883</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131146" y="12388803"/>
          <a:ext cx="5912974" cy="3814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95250</xdr:colOff>
      <xdr:row>14</xdr:row>
      <xdr:rowOff>228600</xdr:rowOff>
    </xdr:from>
    <xdr:ext cx="3895725" cy="2724150"/>
    <xdr:pic>
      <xdr:nvPicPr>
        <xdr:cNvPr id="2" name="image2.jpg"/>
        <xdr:cNvPicPr preferRelativeResize="0"/>
      </xdr:nvPicPr>
      <xdr:blipFill>
        <a:blip xmlns:r="http://schemas.openxmlformats.org/officeDocument/2006/relationships" r:embed="rId1" cstate="print"/>
        <a:stretch>
          <a:fillRect/>
        </a:stretch>
      </xdr:blipFill>
      <xdr:spPr>
        <a:xfrm>
          <a:off x="2619375" y="3495675"/>
          <a:ext cx="3895725" cy="2724150"/>
        </a:xfrm>
        <a:prstGeom prst="rect">
          <a:avLst/>
        </a:prstGeom>
        <a:noFill/>
      </xdr:spPr>
    </xdr:pic>
    <xdr:clientData fLocksWithSheet="0"/>
  </xdr:oneCellAnchor>
  <xdr:oneCellAnchor>
    <xdr:from>
      <xdr:col>1</xdr:col>
      <xdr:colOff>66675</xdr:colOff>
      <xdr:row>2</xdr:row>
      <xdr:rowOff>0</xdr:rowOff>
    </xdr:from>
    <xdr:ext cx="1581150" cy="1200150"/>
    <xdr:pic>
      <xdr:nvPicPr>
        <xdr:cNvPr id="3" name="image3.png"/>
        <xdr:cNvPicPr preferRelativeResize="0"/>
      </xdr:nvPicPr>
      <xdr:blipFill>
        <a:blip xmlns:r="http://schemas.openxmlformats.org/officeDocument/2006/relationships" r:embed="rId2" cstate="print"/>
        <a:stretch>
          <a:fillRect/>
        </a:stretch>
      </xdr:blipFill>
      <xdr:spPr>
        <a:xfrm>
          <a:off x="781050" y="381000"/>
          <a:ext cx="1581150" cy="1200150"/>
        </a:xfrm>
        <a:prstGeom prst="rect">
          <a:avLst/>
        </a:prstGeom>
        <a:noFill/>
      </xdr:spPr>
    </xdr:pic>
    <xdr:clientData fLocksWithSheet="0"/>
  </xdr:oneCellAnchor>
  <xdr:oneCellAnchor>
    <xdr:from>
      <xdr:col>14</xdr:col>
      <xdr:colOff>876300</xdr:colOff>
      <xdr:row>2</xdr:row>
      <xdr:rowOff>38100</xdr:rowOff>
    </xdr:from>
    <xdr:ext cx="2400300" cy="1066800"/>
    <xdr:pic>
      <xdr:nvPicPr>
        <xdr:cNvPr id="4" name="image4.png"/>
        <xdr:cNvPicPr preferRelativeResize="0"/>
      </xdr:nvPicPr>
      <xdr:blipFill>
        <a:blip xmlns:r="http://schemas.openxmlformats.org/officeDocument/2006/relationships" r:embed="rId3" cstate="print"/>
        <a:stretch>
          <a:fillRect/>
        </a:stretch>
      </xdr:blipFill>
      <xdr:spPr>
        <a:xfrm>
          <a:off x="11258550" y="419100"/>
          <a:ext cx="2400300" cy="1066800"/>
        </a:xfrm>
        <a:prstGeom prst="rect">
          <a:avLst/>
        </a:prstGeom>
        <a:noFill/>
      </xdr:spPr>
    </xdr:pic>
    <xdr:clientData fLocksWithSheet="0"/>
  </xdr:oneCellAnchor>
  <xdr:oneCellAnchor>
    <xdr:from>
      <xdr:col>3</xdr:col>
      <xdr:colOff>266700</xdr:colOff>
      <xdr:row>15</xdr:row>
      <xdr:rowOff>171450</xdr:rowOff>
    </xdr:from>
    <xdr:ext cx="4914900" cy="3600450"/>
    <xdr:pic>
      <xdr:nvPicPr>
        <xdr:cNvPr id="5" name="image1.jpg"/>
        <xdr:cNvPicPr preferRelativeResize="0"/>
      </xdr:nvPicPr>
      <xdr:blipFill>
        <a:blip xmlns:r="http://schemas.openxmlformats.org/officeDocument/2006/relationships" r:embed="rId4" cstate="print"/>
        <a:stretch>
          <a:fillRect/>
        </a:stretch>
      </xdr:blipFill>
      <xdr:spPr>
        <a:xfrm>
          <a:off x="2790825" y="6467475"/>
          <a:ext cx="4914900" cy="36004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1619251</xdr:colOff>
      <xdr:row>8</xdr:row>
      <xdr:rowOff>142874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42901" y="200025"/>
          <a:ext cx="1619250" cy="1476374"/>
        </a:xfrm>
        <a:prstGeom prst="rect">
          <a:avLst/>
        </a:prstGeom>
      </xdr:spPr>
    </xdr:pic>
    <xdr:clientData/>
  </xdr:twoCellAnchor>
  <xdr:twoCellAnchor editAs="oneCell">
    <xdr:from>
      <xdr:col>4</xdr:col>
      <xdr:colOff>161926</xdr:colOff>
      <xdr:row>2</xdr:row>
      <xdr:rowOff>85725</xdr:rowOff>
    </xdr:from>
    <xdr:to>
      <xdr:col>6</xdr:col>
      <xdr:colOff>790576</xdr:colOff>
      <xdr:row>8</xdr:row>
      <xdr:rowOff>19051</xdr:rowOff>
    </xdr:to>
    <xdr:pic>
      <xdr:nvPicPr>
        <xdr:cNvPr id="3" name="3 Imagen">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53376" y="476250"/>
          <a:ext cx="2152650" cy="1076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166688</xdr:colOff>
      <xdr:row>1</xdr:row>
      <xdr:rowOff>154781</xdr:rowOff>
    </xdr:from>
    <xdr:to>
      <xdr:col>2</xdr:col>
      <xdr:colOff>1177749</xdr:colOff>
      <xdr:row>8</xdr:row>
      <xdr:rowOff>188118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85763" y="354806"/>
          <a:ext cx="2201685" cy="1366837"/>
        </a:xfrm>
        <a:prstGeom prst="rect">
          <a:avLst/>
        </a:prstGeom>
      </xdr:spPr>
    </xdr:pic>
    <xdr:clientData/>
  </xdr:twoCellAnchor>
  <xdr:twoCellAnchor editAs="oneCell">
    <xdr:from>
      <xdr:col>11</xdr:col>
      <xdr:colOff>798285</xdr:colOff>
      <xdr:row>2</xdr:row>
      <xdr:rowOff>6804</xdr:rowOff>
    </xdr:from>
    <xdr:to>
      <xdr:col>12</xdr:col>
      <xdr:colOff>2124982</xdr:colOff>
      <xdr:row>7</xdr:row>
      <xdr:rowOff>179161</xdr:rowOff>
    </xdr:to>
    <xdr:pic>
      <xdr:nvPicPr>
        <xdr:cNvPr id="3" name="3 Imagen">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98749" y="415018"/>
          <a:ext cx="3476625" cy="1192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190501</xdr:colOff>
      <xdr:row>2</xdr:row>
      <xdr:rowOff>1</xdr:rowOff>
    </xdr:from>
    <xdr:to>
      <xdr:col>1</xdr:col>
      <xdr:colOff>1150705</xdr:colOff>
      <xdr:row>7</xdr:row>
      <xdr:rowOff>67781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90501" y="390526"/>
          <a:ext cx="1760304" cy="1031166"/>
        </a:xfrm>
        <a:prstGeom prst="rect">
          <a:avLst/>
        </a:prstGeom>
      </xdr:spPr>
    </xdr:pic>
    <xdr:clientData/>
  </xdr:twoCellAnchor>
  <xdr:twoCellAnchor editAs="oneCell">
    <xdr:from>
      <xdr:col>10</xdr:col>
      <xdr:colOff>1238250</xdr:colOff>
      <xdr:row>2</xdr:row>
      <xdr:rowOff>19050</xdr:rowOff>
    </xdr:from>
    <xdr:to>
      <xdr:col>11</xdr:col>
      <xdr:colOff>3467101</xdr:colOff>
      <xdr:row>8</xdr:row>
      <xdr:rowOff>4081</xdr:rowOff>
    </xdr:to>
    <xdr:pic>
      <xdr:nvPicPr>
        <xdr:cNvPr id="3" name="3 Imagen">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74725" y="409575"/>
          <a:ext cx="3467100"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97106</xdr:colOff>
      <xdr:row>5</xdr:row>
      <xdr:rowOff>134266</xdr:rowOff>
    </xdr:from>
    <xdr:to>
      <xdr:col>1</xdr:col>
      <xdr:colOff>780554</xdr:colOff>
      <xdr:row>12</xdr:row>
      <xdr:rowOff>124468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7106" y="1086766"/>
          <a:ext cx="1940748" cy="1320527"/>
        </a:xfrm>
        <a:prstGeom prst="rect">
          <a:avLst/>
        </a:prstGeom>
      </xdr:spPr>
    </xdr:pic>
    <xdr:clientData/>
  </xdr:twoCellAnchor>
  <xdr:twoCellAnchor editAs="oneCell">
    <xdr:from>
      <xdr:col>10</xdr:col>
      <xdr:colOff>333375</xdr:colOff>
      <xdr:row>6</xdr:row>
      <xdr:rowOff>75406</xdr:rowOff>
    </xdr:from>
    <xdr:to>
      <xdr:col>11</xdr:col>
      <xdr:colOff>1730374</xdr:colOff>
      <xdr:row>12</xdr:row>
      <xdr:rowOff>53181</xdr:rowOff>
    </xdr:to>
    <xdr:pic>
      <xdr:nvPicPr>
        <xdr:cNvPr id="3" name="3 Imagen">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49313" y="265906"/>
          <a:ext cx="3480593" cy="1129506"/>
        </a:xfrm>
        <a:prstGeom prst="rect">
          <a:avLst/>
        </a:prstGeom>
      </xdr:spPr>
    </xdr:pic>
    <xdr:clientData/>
  </xdr:twoCellAnchor>
  <xdr:twoCellAnchor editAs="oneCell">
    <xdr:from>
      <xdr:col>0</xdr:col>
      <xdr:colOff>97106</xdr:colOff>
      <xdr:row>5</xdr:row>
      <xdr:rowOff>134266</xdr:rowOff>
    </xdr:from>
    <xdr:to>
      <xdr:col>1</xdr:col>
      <xdr:colOff>780554</xdr:colOff>
      <xdr:row>12</xdr:row>
      <xdr:rowOff>124468</xdr:rowOff>
    </xdr:to>
    <xdr:pic>
      <xdr:nvPicPr>
        <xdr:cNvPr id="4" name="Imagen 3">
          <a:extLst>
            <a:ext uri="{FF2B5EF4-FFF2-40B4-BE49-F238E27FC236}">
              <a16:creationId xmlns:a16="http://schemas.microsoft.com/office/drawing/2014/main" id="{B33DC234-DF34-4AA3-B6A6-34069A57E642}"/>
            </a:ext>
          </a:extLst>
        </xdr:cNvPr>
        <xdr:cNvPicPr>
          <a:picLocks noChangeAspect="1"/>
        </xdr:cNvPicPr>
      </xdr:nvPicPr>
      <xdr:blipFill>
        <a:blip xmlns:r="http://schemas.openxmlformats.org/officeDocument/2006/relationships" r:embed="rId1"/>
        <a:stretch>
          <a:fillRect/>
        </a:stretch>
      </xdr:blipFill>
      <xdr:spPr>
        <a:xfrm>
          <a:off x="97106" y="134266"/>
          <a:ext cx="1997898" cy="1285602"/>
        </a:xfrm>
        <a:prstGeom prst="rect">
          <a:avLst/>
        </a:prstGeom>
      </xdr:spPr>
    </xdr:pic>
    <xdr:clientData/>
  </xdr:twoCellAnchor>
  <xdr:twoCellAnchor editAs="oneCell">
    <xdr:from>
      <xdr:col>10</xdr:col>
      <xdr:colOff>333375</xdr:colOff>
      <xdr:row>6</xdr:row>
      <xdr:rowOff>75406</xdr:rowOff>
    </xdr:from>
    <xdr:to>
      <xdr:col>11</xdr:col>
      <xdr:colOff>1730374</xdr:colOff>
      <xdr:row>12</xdr:row>
      <xdr:rowOff>53181</xdr:rowOff>
    </xdr:to>
    <xdr:pic>
      <xdr:nvPicPr>
        <xdr:cNvPr id="5" name="3 Imagen">
          <a:extLst>
            <a:ext uri="{FF2B5EF4-FFF2-40B4-BE49-F238E27FC236}">
              <a16:creationId xmlns:a16="http://schemas.microsoft.com/office/drawing/2014/main" id="{E2A71E71-3C93-4FAD-8701-A4DA09B1111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47125" y="259556"/>
          <a:ext cx="3581400" cy="1089025"/>
        </a:xfrm>
        <a:prstGeom prst="rect">
          <a:avLst/>
        </a:prstGeom>
      </xdr:spPr>
    </xdr:pic>
    <xdr:clientData/>
  </xdr:twoCellAnchor>
  <xdr:twoCellAnchor editAs="oneCell">
    <xdr:from>
      <xdr:col>0</xdr:col>
      <xdr:colOff>97106</xdr:colOff>
      <xdr:row>5</xdr:row>
      <xdr:rowOff>134266</xdr:rowOff>
    </xdr:from>
    <xdr:to>
      <xdr:col>1</xdr:col>
      <xdr:colOff>780554</xdr:colOff>
      <xdr:row>12</xdr:row>
      <xdr:rowOff>124468</xdr:rowOff>
    </xdr:to>
    <xdr:pic>
      <xdr:nvPicPr>
        <xdr:cNvPr id="6" name="Imagen 5">
          <a:extLst>
            <a:ext uri="{FF2B5EF4-FFF2-40B4-BE49-F238E27FC236}">
              <a16:creationId xmlns:a16="http://schemas.microsoft.com/office/drawing/2014/main" id="{B33DC234-DF34-4AA3-B6A6-34069A57E642}"/>
            </a:ext>
          </a:extLst>
        </xdr:cNvPr>
        <xdr:cNvPicPr>
          <a:picLocks noChangeAspect="1"/>
        </xdr:cNvPicPr>
      </xdr:nvPicPr>
      <xdr:blipFill>
        <a:blip xmlns:r="http://schemas.openxmlformats.org/officeDocument/2006/relationships" r:embed="rId1"/>
        <a:stretch>
          <a:fillRect/>
        </a:stretch>
      </xdr:blipFill>
      <xdr:spPr>
        <a:xfrm>
          <a:off x="97106" y="134266"/>
          <a:ext cx="1997898" cy="1285602"/>
        </a:xfrm>
        <a:prstGeom prst="rect">
          <a:avLst/>
        </a:prstGeom>
      </xdr:spPr>
    </xdr:pic>
    <xdr:clientData/>
  </xdr:twoCellAnchor>
  <xdr:twoCellAnchor editAs="oneCell">
    <xdr:from>
      <xdr:col>10</xdr:col>
      <xdr:colOff>333375</xdr:colOff>
      <xdr:row>6</xdr:row>
      <xdr:rowOff>75406</xdr:rowOff>
    </xdr:from>
    <xdr:to>
      <xdr:col>11</xdr:col>
      <xdr:colOff>1730374</xdr:colOff>
      <xdr:row>12</xdr:row>
      <xdr:rowOff>53181</xdr:rowOff>
    </xdr:to>
    <xdr:pic>
      <xdr:nvPicPr>
        <xdr:cNvPr id="7" name="3 Imagen">
          <a:extLst>
            <a:ext uri="{FF2B5EF4-FFF2-40B4-BE49-F238E27FC236}">
              <a16:creationId xmlns:a16="http://schemas.microsoft.com/office/drawing/2014/main" id="{E2A71E71-3C93-4FAD-8701-A4DA09B1111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447125" y="259556"/>
          <a:ext cx="3581400" cy="10890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102339</xdr:colOff>
      <xdr:row>1</xdr:row>
      <xdr:rowOff>39017</xdr:rowOff>
    </xdr:from>
    <xdr:to>
      <xdr:col>1</xdr:col>
      <xdr:colOff>874234</xdr:colOff>
      <xdr:row>8</xdr:row>
      <xdr:rowOff>39651</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02339" y="229517"/>
          <a:ext cx="1942109" cy="1334134"/>
        </a:xfrm>
        <a:prstGeom prst="rect">
          <a:avLst/>
        </a:prstGeom>
      </xdr:spPr>
    </xdr:pic>
    <xdr:clientData/>
  </xdr:twoCellAnchor>
  <xdr:twoCellAnchor editAs="oneCell">
    <xdr:from>
      <xdr:col>12</xdr:col>
      <xdr:colOff>1330780</xdr:colOff>
      <xdr:row>1</xdr:row>
      <xdr:rowOff>54427</xdr:rowOff>
    </xdr:from>
    <xdr:to>
      <xdr:col>15</xdr:col>
      <xdr:colOff>13608</xdr:colOff>
      <xdr:row>7</xdr:row>
      <xdr:rowOff>35377</xdr:rowOff>
    </xdr:to>
    <xdr:pic>
      <xdr:nvPicPr>
        <xdr:cNvPr id="4" name="3 Imagen">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28480" y="244927"/>
          <a:ext cx="3483428" cy="112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97106</xdr:colOff>
      <xdr:row>0</xdr:row>
      <xdr:rowOff>134266</xdr:rowOff>
    </xdr:from>
    <xdr:to>
      <xdr:col>1</xdr:col>
      <xdr:colOff>863772</xdr:colOff>
      <xdr:row>7</xdr:row>
      <xdr:rowOff>130818</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7106" y="134266"/>
          <a:ext cx="1940748" cy="1330052"/>
        </a:xfrm>
        <a:prstGeom prst="rect">
          <a:avLst/>
        </a:prstGeom>
      </xdr:spPr>
    </xdr:pic>
    <xdr:clientData/>
  </xdr:twoCellAnchor>
  <xdr:twoCellAnchor editAs="oneCell">
    <xdr:from>
      <xdr:col>6</xdr:col>
      <xdr:colOff>132522</xdr:colOff>
      <xdr:row>2</xdr:row>
      <xdr:rowOff>66260</xdr:rowOff>
    </xdr:from>
    <xdr:to>
      <xdr:col>7</xdr:col>
      <xdr:colOff>761172</xdr:colOff>
      <xdr:row>6</xdr:row>
      <xdr:rowOff>140390</xdr:rowOff>
    </xdr:to>
    <xdr:pic>
      <xdr:nvPicPr>
        <xdr:cNvPr id="3" name="3 Imagen">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0" y="447260"/>
          <a:ext cx="1788214" cy="84441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juanc9010" refreshedDate="42986.410866435188" createdVersion="5" refreshedVersion="6" minRefreshableVersion="3" recordCount="189">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c9010" refreshedDate="42986.410867708335" createdVersion="6" refreshedVersion="6" minRefreshableVersion="3" recordCount="189">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SeguridadInformacion" refreshedDate="44893.684679513892" createdVersion="6" refreshedVersion="6" minRefreshableVersion="3" recordCount="175">
  <cacheSource type="worksheet">
    <worksheetSource ref="A26:G201" sheet="CIBER"/>
  </cacheSource>
  <cacheFields count="7">
    <cacheField name="IDENTIFICAR" numFmtId="0">
      <sharedItems count="5">
        <s v="IDENTIFICAR"/>
        <s v="PROTEGER"/>
        <s v="DETECTAR"/>
        <s v="RESPONDER"/>
        <s v="RECUPERAR"/>
      </sharedItems>
    </cacheField>
    <cacheField name="ID.GV-1" numFmtId="0">
      <sharedItems/>
    </cacheField>
    <cacheField name="A.5.1.1" numFmtId="0">
      <sharedItems/>
    </cacheField>
    <cacheField name="n/a" numFmtId="0">
      <sharedItems/>
    </cacheField>
    <cacheField name="n/a2" numFmtId="0">
      <sharedItems/>
    </cacheField>
    <cacheField name="Administrativas" numFmtId="0">
      <sharedItems/>
    </cacheField>
    <cacheField name="100" numFmtId="0">
      <sharedItems containsMixedTypes="1" containsNumber="1" containsInteger="1" minValue="0"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Cache/pivotCacheRecords3.xml><?xml version="1.0" encoding="utf-8"?>
<pivotCacheRecords xmlns="http://schemas.openxmlformats.org/spreadsheetml/2006/main" xmlns:r="http://schemas.openxmlformats.org/officeDocument/2006/relationships" count="175">
  <r>
    <x v="0"/>
    <s v="ID.AM-6"/>
    <s v="A.6.1.1"/>
    <s v="n/a"/>
    <s v="n/a"/>
    <s v="Administrativas"/>
    <n v="80"/>
  </r>
  <r>
    <x v="0"/>
    <s v="ID.GV-2"/>
    <s v="A.6.1.1"/>
    <s v="n/a"/>
    <s v="n/a"/>
    <s v="Administrativas"/>
    <n v="80"/>
  </r>
  <r>
    <x v="1"/>
    <s v="PR.AT-2"/>
    <s v="A.6.1.1"/>
    <s v="n/a"/>
    <s v="n/a"/>
    <s v="Administrativas"/>
    <n v="80"/>
  </r>
  <r>
    <x v="1"/>
    <s v="PR.AT-3"/>
    <s v="A.6.1.1"/>
    <s v="n/a"/>
    <s v="n/a"/>
    <s v="Administrativas"/>
    <n v="80"/>
  </r>
  <r>
    <x v="1"/>
    <s v="PR.AT-4"/>
    <s v="A.6.1.1"/>
    <s v="n/a"/>
    <s v="n/a"/>
    <s v="Administrativas"/>
    <n v="80"/>
  </r>
  <r>
    <x v="1"/>
    <s v="PR.AT-5"/>
    <s v="A.6.1.1"/>
    <s v="n/a"/>
    <s v="n/a"/>
    <s v="Administrativas"/>
    <n v="80"/>
  </r>
  <r>
    <x v="2"/>
    <s v="DE.DP-1"/>
    <s v="A.6.1.1"/>
    <s v="n/a"/>
    <s v="n/a"/>
    <s v="Administrativas"/>
    <n v="80"/>
  </r>
  <r>
    <x v="3"/>
    <s v="RS.CO-1"/>
    <s v="A.6.1.1"/>
    <s v="n/a"/>
    <s v="n/a"/>
    <s v="Administrativas"/>
    <n v="80"/>
  </r>
  <r>
    <x v="1"/>
    <s v="PR.AC-4"/>
    <s v="A.6.1.2"/>
    <s v="n/a"/>
    <s v="n/a"/>
    <s v="Administrativas"/>
    <n v="80"/>
  </r>
  <r>
    <x v="1"/>
    <s v="PR.DS-5"/>
    <s v="A.6.1.2"/>
    <s v="n/a"/>
    <s v="n/a"/>
    <s v="Administrativas"/>
    <n v="80"/>
  </r>
  <r>
    <x v="3"/>
    <s v="RS.CO-3"/>
    <s v="A.6.1.2"/>
    <s v="n/a"/>
    <s v="n/a"/>
    <s v="Administrativas"/>
    <n v="80"/>
  </r>
  <r>
    <x v="3"/>
    <s v="RS.CO-2"/>
    <s v="A.6.1.3"/>
    <s v="n/a"/>
    <s v="n/a"/>
    <s v="Administrativas"/>
    <n v="80"/>
  </r>
  <r>
    <x v="0"/>
    <s v="ID.RA-2"/>
    <s v="A.6.1.4"/>
    <s v="n/a"/>
    <s v="n/a"/>
    <s v="Administrativas"/>
    <n v="100"/>
  </r>
  <r>
    <x v="1"/>
    <s v="PR.IP-2"/>
    <s v="A.6.1.5"/>
    <s v="n/a"/>
    <s v="n/a"/>
    <s v="Administrativas"/>
    <n v="80"/>
  </r>
  <r>
    <x v="1"/>
    <s v="PR.AC-3"/>
    <s v="A.6.2.2"/>
    <s v="n/a"/>
    <s v="n/a"/>
    <s v="Administrativas"/>
    <n v="80"/>
  </r>
  <r>
    <x v="1"/>
    <s v="PR.DS-5"/>
    <s v="A.7.1.1"/>
    <s v="n/a"/>
    <s v="n/a"/>
    <s v="Administrativas"/>
    <n v="0"/>
  </r>
  <r>
    <x v="1"/>
    <s v="PR.IP-11"/>
    <s v="A.7.1.1"/>
    <s v="n/a"/>
    <s v="n/a"/>
    <s v="Administrativas"/>
    <n v="0"/>
  </r>
  <r>
    <x v="1"/>
    <s v="PR.DS-5"/>
    <s v="A.7.1.2"/>
    <s v="n/a"/>
    <s v="n/a"/>
    <s v="Administrativas"/>
    <n v="80"/>
  </r>
  <r>
    <x v="0"/>
    <s v="ID.GV-2"/>
    <s v="A.7.2.1"/>
    <s v="n/a"/>
    <s v="n/a"/>
    <s v="Administrativas"/>
    <n v="100"/>
  </r>
  <r>
    <x v="1"/>
    <s v="PR.AT-1"/>
    <s v="A.7.2.2"/>
    <s v="n/a"/>
    <s v="n/a"/>
    <s v="Administrativas"/>
    <n v="80"/>
  </r>
  <r>
    <x v="1"/>
    <s v="PR.AT-2"/>
    <s v="A.7.2.2"/>
    <s v="n/a"/>
    <s v="n/a"/>
    <s v="Administrativas"/>
    <n v="80"/>
  </r>
  <r>
    <x v="1"/>
    <s v="PR.AT-3"/>
    <s v="A.7.2.2"/>
    <s v="n/a"/>
    <s v="n/a"/>
    <s v="Administrativas"/>
    <n v="80"/>
  </r>
  <r>
    <x v="1"/>
    <s v="PR.AT-4"/>
    <s v="A.7.2.2"/>
    <s v="n/a"/>
    <s v="n/a"/>
    <s v="Administrativas"/>
    <n v="80"/>
  </r>
  <r>
    <x v="1"/>
    <s v="PR.AT-5"/>
    <s v="A.7.2.2"/>
    <s v="n/a"/>
    <s v="n/a"/>
    <s v="Administrativas"/>
    <n v="80"/>
  </r>
  <r>
    <x v="1"/>
    <s v="PR.DS-5"/>
    <s v="A.7.3.1"/>
    <s v="n/a"/>
    <s v="n/a"/>
    <s v="Administrativas"/>
    <n v="80"/>
  </r>
  <r>
    <x v="1"/>
    <s v="PR.IP-11"/>
    <s v="A.7.3.1"/>
    <s v="n/a"/>
    <s v="n/a"/>
    <s v="Administrativas"/>
    <n v="80"/>
  </r>
  <r>
    <x v="0"/>
    <s v="ID AM-1"/>
    <s v="A.8.1.1"/>
    <s v="n/a"/>
    <s v="n/a"/>
    <s v="Administrativas"/>
    <n v="80"/>
  </r>
  <r>
    <x v="0"/>
    <s v="ID AM-2"/>
    <s v="A.8.1.1"/>
    <s v="n/a"/>
    <s v="n/a"/>
    <s v="Administrativas"/>
    <n v="80"/>
  </r>
  <r>
    <x v="0"/>
    <s v="ID.AM-5"/>
    <s v="A.8.1.1"/>
    <s v="n/a"/>
    <s v="n/a"/>
    <s v="Administrativas"/>
    <n v="80"/>
  </r>
  <r>
    <x v="0"/>
    <s v="ID AM-1"/>
    <s v="A.8.1.2"/>
    <s v="n/a"/>
    <s v="n/a"/>
    <s v="Administrativas"/>
    <n v="80"/>
  </r>
  <r>
    <x v="0"/>
    <s v="ID AM-2"/>
    <s v="A.8.1.2"/>
    <s v="n/a"/>
    <s v="n/a"/>
    <s v="Administrativas"/>
    <n v="80"/>
  </r>
  <r>
    <x v="1"/>
    <s v="PR.IP-11"/>
    <s v="A.8.1.4"/>
    <s v="n/a"/>
    <s v="n/a"/>
    <s v="Administrativas"/>
    <n v="80"/>
  </r>
  <r>
    <x v="1"/>
    <s v="PR.DS-5"/>
    <s v="A.8.2.2"/>
    <s v="n/a"/>
    <s v="n/a"/>
    <s v="Administrativas"/>
    <n v="80"/>
  </r>
  <r>
    <x v="1"/>
    <s v="PR.PT-2"/>
    <s v="A.8.2.2"/>
    <s v="n/a"/>
    <s v="n/a"/>
    <s v="Administrativas"/>
    <n v="80"/>
  </r>
  <r>
    <x v="1"/>
    <s v="PR.DS-1"/>
    <s v="A.8.2.3"/>
    <s v="n/a"/>
    <s v="n/a"/>
    <s v="Administrativas"/>
    <n v="60"/>
  </r>
  <r>
    <x v="1"/>
    <s v="PR.DS-2"/>
    <s v="A.8.2.3"/>
    <s v="n/a"/>
    <s v="n/a"/>
    <s v="Administrativas"/>
    <n v="60"/>
  </r>
  <r>
    <x v="1"/>
    <s v="PR.DS-3"/>
    <s v="A.8.2.3"/>
    <s v="n/a"/>
    <s v="n/a"/>
    <s v="Administrativas"/>
    <n v="60"/>
  </r>
  <r>
    <x v="1"/>
    <s v="PR.DS-5"/>
    <s v="A.8.2.3"/>
    <s v="n/a"/>
    <s v="n/a"/>
    <s v="Administrativas"/>
    <n v="60"/>
  </r>
  <r>
    <x v="1"/>
    <s v="PR.IP-6"/>
    <s v="A.8.2.3"/>
    <s v="n/a"/>
    <s v="n/a"/>
    <s v="Administrativas"/>
    <n v="60"/>
  </r>
  <r>
    <x v="1"/>
    <s v="PR.PT-2"/>
    <s v="A.8.2.3"/>
    <s v="n/a"/>
    <s v="n/a"/>
    <s v="Administrativas"/>
    <n v="60"/>
  </r>
  <r>
    <x v="1"/>
    <s v="PR.DS-3"/>
    <s v="A.8.3.1"/>
    <s v="n/a"/>
    <s v="n/a"/>
    <s v="Administrativas"/>
    <n v="80"/>
  </r>
  <r>
    <x v="1"/>
    <s v="PR.IP-6"/>
    <s v="A.8.3.1"/>
    <s v="n/a"/>
    <s v="n/a"/>
    <s v="Administrativas"/>
    <n v="80"/>
  </r>
  <r>
    <x v="1"/>
    <s v="PR.PT-2"/>
    <s v="A.8.3.1"/>
    <s v="n/a"/>
    <s v="n/a"/>
    <s v="Administrativas"/>
    <n v="80"/>
  </r>
  <r>
    <x v="1"/>
    <s v="PR.DS-3"/>
    <s v="A.8.3.2"/>
    <s v="n/a"/>
    <s v="n/a"/>
    <s v="Administrativas"/>
    <n v="80"/>
  </r>
  <r>
    <x v="1"/>
    <s v="PR.IP-6"/>
    <s v="A.8.3.2"/>
    <s v="n/a"/>
    <s v="n/a"/>
    <s v="Administrativas"/>
    <n v="80"/>
  </r>
  <r>
    <x v="1"/>
    <s v="PR.DS-3"/>
    <s v="A.8.3.3"/>
    <s v="n/a"/>
    <s v="n/a"/>
    <s v="Administrativas"/>
    <n v="80"/>
  </r>
  <r>
    <x v="1"/>
    <s v="PR.PT-2"/>
    <s v="A.8.3.3"/>
    <s v="n/a"/>
    <s v="n/a"/>
    <s v="Administrativas"/>
    <n v="80"/>
  </r>
  <r>
    <x v="1"/>
    <s v="PR.DS-5"/>
    <s v="A.9.1.1"/>
    <s v="n/a"/>
    <s v="n/a"/>
    <s v="Técnicas"/>
    <n v="60"/>
  </r>
  <r>
    <x v="1"/>
    <s v="PR.AC-4"/>
    <s v="A.9.1.2"/>
    <s v="n/a"/>
    <s v="n/a"/>
    <s v="Técnicas"/>
    <n v="60"/>
  </r>
  <r>
    <x v="1"/>
    <s v="PR.DS-5"/>
    <s v="A.9.1.2"/>
    <s v="n/a"/>
    <s v="n/a"/>
    <s v="Técnicas"/>
    <n v="60"/>
  </r>
  <r>
    <x v="1"/>
    <s v="PR.PT-3"/>
    <s v="A.9.1.2"/>
    <s v="n/a"/>
    <s v="n/a"/>
    <s v="Técnicas"/>
    <n v="60"/>
  </r>
  <r>
    <x v="1"/>
    <s v="PR.AC-1"/>
    <s v="A.9.2.1 "/>
    <s v="n/a"/>
    <s v="n/a"/>
    <s v="Técnicas"/>
    <n v="60"/>
  </r>
  <r>
    <x v="1"/>
    <s v="PR.AC-1"/>
    <s v="A.9.2.2"/>
    <s v="n/a"/>
    <s v="n/a"/>
    <s v="Técnicas"/>
    <n v="40"/>
  </r>
  <r>
    <x v="1"/>
    <s v="PR.AC-4"/>
    <s v="A.9.2.3"/>
    <s v="n/a"/>
    <s v="n/a"/>
    <s v="Técnicas"/>
    <n v="80"/>
  </r>
  <r>
    <x v="1"/>
    <s v="PR.DS-5"/>
    <s v="A.9.2.3"/>
    <s v="n/a"/>
    <s v="n/a"/>
    <s v="Técnicas"/>
    <n v="80"/>
  </r>
  <r>
    <x v="1"/>
    <s v="PR.AC-1"/>
    <s v="A.9.2.4"/>
    <s v="n/a"/>
    <s v="n/a"/>
    <s v="Técnicas"/>
    <n v="80"/>
  </r>
  <r>
    <x v="1"/>
    <s v="PR.AC-1"/>
    <s v="A.9.3.1 "/>
    <s v="n/a"/>
    <s v="n/a"/>
    <s v="Técnicas"/>
    <n v="80"/>
  </r>
  <r>
    <x v="1"/>
    <s v="PR.AC-4"/>
    <s v="A.9.4.1 "/>
    <s v="n/a"/>
    <s v="n/a"/>
    <s v="Técnicas"/>
    <n v="80"/>
  </r>
  <r>
    <x v="1"/>
    <s v="PR.DS-5"/>
    <s v="A.9.4.1 "/>
    <s v="n/a"/>
    <s v="n/a"/>
    <s v="Técnicas"/>
    <n v="80"/>
  </r>
  <r>
    <x v="1"/>
    <s v="PR.AC-1"/>
    <s v="A.9.4.2"/>
    <s v="n/a"/>
    <s v="n/a"/>
    <s v="Técnicas"/>
    <n v="80"/>
  </r>
  <r>
    <x v="1"/>
    <s v="PR.AC-1"/>
    <s v="A.9.4.3"/>
    <s v="n/a"/>
    <s v="n/a"/>
    <s v="Técnicas"/>
    <n v="60"/>
  </r>
  <r>
    <x v="1"/>
    <s v="PR.AC-4"/>
    <s v="A.9.4.4"/>
    <s v="n/a"/>
    <s v="n/a"/>
    <s v="Técnicas"/>
    <n v="80"/>
  </r>
  <r>
    <x v="1"/>
    <s v="PR.DS-5"/>
    <s v="A.9.4.4"/>
    <s v="n/a"/>
    <s v="n/a"/>
    <s v="Técnicas"/>
    <n v="80"/>
  </r>
  <r>
    <x v="1"/>
    <s v="PR.DS-5"/>
    <s v="A.9.4.5 "/>
    <s v="n/a"/>
    <s v="n/a"/>
    <s v="Técnicas"/>
    <n v="60"/>
  </r>
  <r>
    <x v="1"/>
    <s v="PR.AC-2"/>
    <s v="A.11.1.1 "/>
    <s v="n/a"/>
    <s v="n/a"/>
    <s v="Técnicas"/>
    <n v="60"/>
  </r>
  <r>
    <x v="1"/>
    <s v="PR.AC-2"/>
    <s v="A.11.1.2 "/>
    <s v="n/a"/>
    <s v="n/a"/>
    <s v="Técnicas"/>
    <n v="60"/>
  </r>
  <r>
    <x v="1"/>
    <s v="PR.MA-1"/>
    <s v="A.11.1.2 "/>
    <s v="n/a"/>
    <s v="n/a"/>
    <s v="Técnicas"/>
    <n v="60"/>
  </r>
  <r>
    <x v="0"/>
    <s v="ID.BE-5"/>
    <s v="A.11.1.4"/>
    <s v="n/a"/>
    <s v="n/a"/>
    <s v="Técnicas"/>
    <n v="60"/>
  </r>
  <r>
    <x v="1"/>
    <s v="PR.AC-2"/>
    <s v="A.11.1.4"/>
    <s v="n/a"/>
    <s v="n/a"/>
    <s v="Técnicas"/>
    <n v="60"/>
  </r>
  <r>
    <x v="1"/>
    <s v="PR.IP-5"/>
    <s v="A.11.1.4"/>
    <s v="n/a"/>
    <s v="n/a"/>
    <s v="Técnicas"/>
    <n v="60"/>
  </r>
  <r>
    <x v="1"/>
    <s v="PR.AC-2"/>
    <s v="A.11.1.6"/>
    <s v="n/a"/>
    <s v="n/a"/>
    <s v="Técnicas"/>
    <s v="n/a"/>
  </r>
  <r>
    <x v="1"/>
    <s v="PR.IP-5"/>
    <s v="A.11.2.1 "/>
    <s v="n/a"/>
    <s v="n/a"/>
    <s v="Técnicas"/>
    <n v="80"/>
  </r>
  <r>
    <x v="0"/>
    <s v="ID.BE-4"/>
    <s v="A.11.2.2"/>
    <s v="n/a"/>
    <s v="n/a"/>
    <s v="Técnicas"/>
    <n v="80"/>
  </r>
  <r>
    <x v="1"/>
    <s v="PR.IP-5"/>
    <s v="A.11.2.2"/>
    <s v="n/a"/>
    <s v="n/a"/>
    <s v="Técnicas"/>
    <n v="80"/>
  </r>
  <r>
    <x v="0"/>
    <s v="ID.BE-4"/>
    <s v="A.11.2.3 "/>
    <s v="n/a"/>
    <s v="n/a"/>
    <s v="Técnicas"/>
    <n v="60"/>
  </r>
  <r>
    <x v="1"/>
    <s v="PR.AC-2"/>
    <s v="A.11.2.3 "/>
    <s v="n/a"/>
    <s v="n/a"/>
    <s v="Técnicas"/>
    <n v="60"/>
  </r>
  <r>
    <x v="1"/>
    <s v="PR.IP-5"/>
    <s v="A.11.2.3 "/>
    <s v="n/a"/>
    <s v="n/a"/>
    <s v="Técnicas"/>
    <n v="60"/>
  </r>
  <r>
    <x v="1"/>
    <s v="PR.MA-1"/>
    <s v="A.11.2.4 "/>
    <s v="n/a"/>
    <s v="n/a"/>
    <s v="Técnicas"/>
    <n v="100"/>
  </r>
  <r>
    <x v="1"/>
    <s v="PR.MA-2"/>
    <s v="A.11.2.4 "/>
    <s v="n/a"/>
    <s v="n/a"/>
    <s v="Técnicas"/>
    <n v="100"/>
  </r>
  <r>
    <x v="1"/>
    <s v="PR.MA-1"/>
    <s v="A.11.2.5"/>
    <s v="n/a"/>
    <s v="n/a"/>
    <s v="Técnicas"/>
    <n v="80"/>
  </r>
  <r>
    <x v="0"/>
    <s v="ID.AM-4"/>
    <s v="A.11.2.6"/>
    <s v="n/a"/>
    <s v="n/a"/>
    <s v="Técnicas"/>
    <n v="80"/>
  </r>
  <r>
    <x v="1"/>
    <s v="PR.DS-3"/>
    <s v="A.11.2.7"/>
    <s v="n/a"/>
    <s v="n/a"/>
    <s v="Técnicas"/>
    <n v="60"/>
  </r>
  <r>
    <x v="1"/>
    <s v="PR.IP-6"/>
    <s v="A.11.2.7"/>
    <s v="n/a"/>
    <s v="n/a"/>
    <s v="Técnicas"/>
    <n v="60"/>
  </r>
  <r>
    <x v="1"/>
    <s v="PR.PT-2"/>
    <s v="A.11.2.9"/>
    <s v="n/a"/>
    <s v="n/a"/>
    <s v="Técnicas"/>
    <n v="80"/>
  </r>
  <r>
    <x v="1"/>
    <s v="PR.IP-1"/>
    <s v="A.12.1.2"/>
    <s v="n/a"/>
    <s v="n/a"/>
    <s v="Técnicas"/>
    <n v="100"/>
  </r>
  <r>
    <x v="1"/>
    <s v="PR.IP-3"/>
    <s v="A.12.1.2"/>
    <s v="n/a"/>
    <s v="n/a"/>
    <s v="Técnicas"/>
    <n v="100"/>
  </r>
  <r>
    <x v="0"/>
    <s v="ID.BE-4"/>
    <s v="A.12.1.3 "/>
    <s v="n/a"/>
    <s v="n/a"/>
    <s v="Técnicas"/>
    <n v="60"/>
  </r>
  <r>
    <x v="1"/>
    <s v="PR.DS-7"/>
    <s v="A.12.1.4 "/>
    <s v="n/a"/>
    <s v="n/a"/>
    <s v="Técnicas"/>
    <n v="80"/>
  </r>
  <r>
    <x v="1"/>
    <s v="PR.DS-6"/>
    <s v="A.12.2.1 "/>
    <s v="n/a"/>
    <s v="n/a"/>
    <s v="Técnicas"/>
    <n v="80"/>
  </r>
  <r>
    <x v="2"/>
    <s v="DE.CM-4"/>
    <s v="A.12.2.1 "/>
    <s v="n/a"/>
    <s v="n/a"/>
    <s v="Técnicas"/>
    <n v="80"/>
  </r>
  <r>
    <x v="3"/>
    <s v="RS.MI-2"/>
    <s v="A.12.2.1 "/>
    <s v="n/a"/>
    <s v="n/a"/>
    <s v="Técnicas"/>
    <n v="80"/>
  </r>
  <r>
    <x v="1"/>
    <s v="PR.DS-4"/>
    <s v="A.12.3.1 "/>
    <s v="n/a"/>
    <s v="n/a"/>
    <s v="Técnicas"/>
    <n v="80"/>
  </r>
  <r>
    <x v="1"/>
    <s v="PR.IP-4"/>
    <s v="A.12.3.1 "/>
    <s v="n/a"/>
    <s v="n/a"/>
    <s v="Técnicas"/>
    <n v="80"/>
  </r>
  <r>
    <x v="1"/>
    <s v="PR.PT-1"/>
    <s v="A.12.4.1 "/>
    <s v="n/a"/>
    <s v="n/a"/>
    <s v="Técnicas"/>
    <n v="80"/>
  </r>
  <r>
    <x v="2"/>
    <s v="DE.CM-3"/>
    <s v="A.12.4.1 "/>
    <s v="n/a"/>
    <s v="n/a"/>
    <s v="Técnicas"/>
    <n v="80"/>
  </r>
  <r>
    <x v="3"/>
    <s v="RS.AN-1"/>
    <s v="A.12.4.1 "/>
    <s v="n/a"/>
    <s v="n/a"/>
    <s v="Técnicas"/>
    <n v="80"/>
  </r>
  <r>
    <x v="1"/>
    <s v="PR.PT-1"/>
    <s v="A.12.4.2 "/>
    <s v="n/a"/>
    <s v="n/a"/>
    <s v="Técnicas"/>
    <n v="60"/>
  </r>
  <r>
    <x v="1"/>
    <s v="PR.PT-1"/>
    <s v="A.12.4.3 "/>
    <s v="n/a"/>
    <s v="n/a"/>
    <s v="Técnicas"/>
    <n v="80"/>
  </r>
  <r>
    <x v="3"/>
    <s v="RS.AN-1"/>
    <s v="A.12.4.3 "/>
    <s v="n/a"/>
    <s v="n/a"/>
    <s v="Técnicas"/>
    <n v="80"/>
  </r>
  <r>
    <x v="1"/>
    <s v="PR.PT-1"/>
    <s v="A.12.4.4 "/>
    <s v="n/a"/>
    <s v="n/a"/>
    <s v="Técnicas"/>
    <n v="80"/>
  </r>
  <r>
    <x v="1"/>
    <s v="PR.DS-6"/>
    <s v="A.12.5.1 "/>
    <s v="n/a"/>
    <s v="n/a"/>
    <s v="Técnicas"/>
    <n v="80"/>
  </r>
  <r>
    <x v="1"/>
    <s v="PR.IP-1"/>
    <s v="A.12.5.1 "/>
    <s v="n/a"/>
    <s v="n/a"/>
    <s v="Técnicas"/>
    <n v="80"/>
  </r>
  <r>
    <x v="1"/>
    <s v="PR.IP-3"/>
    <s v="A.12.5.1 "/>
    <s v="n/a"/>
    <s v="n/a"/>
    <s v="Técnicas"/>
    <n v="80"/>
  </r>
  <r>
    <x v="2"/>
    <s v="DE.CM-5"/>
    <s v="A.12.5.1 "/>
    <s v="n/a"/>
    <s v="n/a"/>
    <s v="Técnicas"/>
    <n v="80"/>
  </r>
  <r>
    <x v="0"/>
    <s v="ID.RA-1"/>
    <s v="A.12.6.1 "/>
    <s v="n/a"/>
    <s v="n/a"/>
    <s v="Técnicas"/>
    <n v="80"/>
  </r>
  <r>
    <x v="0"/>
    <s v="ID.RA-5"/>
    <s v="A.12.6.1 "/>
    <s v="n/a"/>
    <s v="n/a"/>
    <s v="Técnicas"/>
    <n v="80"/>
  </r>
  <r>
    <x v="1"/>
    <s v="PR.IP-12"/>
    <s v="A.12.6.1 "/>
    <s v="n/a"/>
    <s v="n/a"/>
    <s v="Técnicas"/>
    <n v="80"/>
  </r>
  <r>
    <x v="2"/>
    <s v="DE.CM-8"/>
    <s v="A.12.6.1 "/>
    <s v="n/a"/>
    <s v="n/a"/>
    <s v="Técnicas"/>
    <n v="80"/>
  </r>
  <r>
    <x v="3"/>
    <s v="RS.MI-3"/>
    <s v="A.12.6.1 "/>
    <s v="n/a"/>
    <s v="n/a"/>
    <s v="Técnicas"/>
    <n v="80"/>
  </r>
  <r>
    <x v="1"/>
    <s v="PR.IP-1"/>
    <s v="A.12.6.2 "/>
    <s v="n/a"/>
    <s v="n/a"/>
    <s v="Técnicas"/>
    <n v="80"/>
  </r>
  <r>
    <x v="1"/>
    <s v="PR.IP-3"/>
    <s v="A.12.6.2 "/>
    <s v="n/a"/>
    <s v="n/a"/>
    <s v="Técnicas"/>
    <n v="80"/>
  </r>
  <r>
    <x v="1"/>
    <s v="PR.AC-3"/>
    <s v="A.13.1.1 "/>
    <s v="n/a"/>
    <s v="n/a"/>
    <s v="Técnicas"/>
    <n v="80"/>
  </r>
  <r>
    <x v="1"/>
    <s v="PR.AC-5"/>
    <s v="A.13.1.1 "/>
    <s v="n/a"/>
    <s v="n/a"/>
    <s v="Técnicas"/>
    <n v="80"/>
  </r>
  <r>
    <x v="1"/>
    <s v="PR.DS-2"/>
    <s v="A.13.1.1 "/>
    <s v="n/a"/>
    <s v="n/a"/>
    <s v="Técnicas"/>
    <n v="80"/>
  </r>
  <r>
    <x v="1"/>
    <s v="PR.PT-4"/>
    <s v="A.13.1.1 "/>
    <s v="n/a"/>
    <s v="n/a"/>
    <s v="Técnicas"/>
    <n v="80"/>
  </r>
  <r>
    <x v="1"/>
    <s v="PR.AC-5"/>
    <s v="A.13.1.3 "/>
    <s v="n/a"/>
    <s v="n/a"/>
    <s v="Técnicas"/>
    <n v="80"/>
  </r>
  <r>
    <x v="1"/>
    <s v="PR.DS-5"/>
    <s v="A.13.1.3 "/>
    <s v="n/a"/>
    <s v="n/a"/>
    <s v="Técnicas"/>
    <n v="80"/>
  </r>
  <r>
    <x v="0"/>
    <s v="ID.AM-3"/>
    <s v="A.13.2.1 "/>
    <s v="n/a"/>
    <s v="n/a"/>
    <s v="Técnicas"/>
    <n v="80"/>
  </r>
  <r>
    <x v="1"/>
    <s v="PR.AC-5"/>
    <s v="A.13.2.1 "/>
    <s v="n/a"/>
    <s v="n/a"/>
    <s v="Técnicas"/>
    <n v="80"/>
  </r>
  <r>
    <x v="1"/>
    <s v="PR.AC-3"/>
    <s v="A.13.2.1 "/>
    <s v="n/a"/>
    <s v="n/a"/>
    <s v="Técnicas"/>
    <n v="80"/>
  </r>
  <r>
    <x v="1"/>
    <s v="PR.DS-2"/>
    <s v="A.13.2.1 "/>
    <s v="n/a"/>
    <s v="n/a"/>
    <s v="Técnicas"/>
    <n v="80"/>
  </r>
  <r>
    <x v="1"/>
    <s v="PR.DS-5"/>
    <s v="A.13.2.1 "/>
    <s v="n/a"/>
    <s v="n/a"/>
    <s v="Técnicas"/>
    <n v="80"/>
  </r>
  <r>
    <x v="1"/>
    <s v="PR.PT-4"/>
    <s v="A.13.2.1 "/>
    <s v="n/a"/>
    <s v="n/a"/>
    <s v="Técnicas"/>
    <n v="80"/>
  </r>
  <r>
    <x v="1"/>
    <s v="PR.DS-2"/>
    <s v="A.13.2.3 "/>
    <s v="n/a"/>
    <s v="n/a"/>
    <s v="Técnicas"/>
    <n v="80"/>
  </r>
  <r>
    <x v="1"/>
    <s v="PR.DS-5"/>
    <s v="A.13.2.3 "/>
    <s v="n/a"/>
    <s v="n/a"/>
    <s v="Técnicas"/>
    <n v="80"/>
  </r>
  <r>
    <x v="1"/>
    <s v="PR.DS-5"/>
    <s v="A.13.2.4 "/>
    <s v="n/a"/>
    <s v="n/a"/>
    <s v="Técnicas"/>
    <n v="80"/>
  </r>
  <r>
    <x v="1"/>
    <s v="PR.IP-2"/>
    <s v="A.14.1.1 "/>
    <s v="n/a"/>
    <s v="n/a"/>
    <s v="Técnicas"/>
    <n v="80"/>
  </r>
  <r>
    <x v="1"/>
    <s v="PR.DS-2"/>
    <s v="A.14.1.2 "/>
    <s v="n/a"/>
    <s v="n/a"/>
    <s v="Técnicas"/>
    <n v="80"/>
  </r>
  <r>
    <x v="1"/>
    <s v="PR.DS-5"/>
    <s v="A.14.1.2 "/>
    <s v="n/a"/>
    <s v="n/a"/>
    <s v="Técnicas"/>
    <n v="80"/>
  </r>
  <r>
    <x v="1"/>
    <s v="PR.DS-6"/>
    <s v="A.14.1.2 "/>
    <s v="n/a"/>
    <s v="n/a"/>
    <s v="Técnicas"/>
    <n v="80"/>
  </r>
  <r>
    <x v="1"/>
    <s v="PR.DS-2"/>
    <s v="A.14.1.3 "/>
    <s v="n/a"/>
    <s v="n/a"/>
    <s v="Técnicas"/>
    <n v="80"/>
  </r>
  <r>
    <x v="1"/>
    <s v="PR.DS-5"/>
    <s v="A.14.1.3 "/>
    <s v="n/a"/>
    <s v="n/a"/>
    <s v="Técnicas"/>
    <n v="80"/>
  </r>
  <r>
    <x v="1"/>
    <s v="PR.DS-6"/>
    <s v="A.14.1.3 "/>
    <s v="n/a"/>
    <s v="n/a"/>
    <s v="Técnicas"/>
    <n v="80"/>
  </r>
  <r>
    <x v="1"/>
    <s v="PR.IP-2"/>
    <s v="A.14.2.1"/>
    <s v="n/a"/>
    <s v="n/a"/>
    <s v="Técnicas"/>
    <n v="80"/>
  </r>
  <r>
    <x v="1"/>
    <s v="PR.IP-1"/>
    <s v="A.14.2.2 "/>
    <s v="n/a"/>
    <s v="n/a"/>
    <s v="Técnicas"/>
    <n v="80"/>
  </r>
  <r>
    <x v="1"/>
    <s v="PR.IP-3"/>
    <s v="A.14.2.2 "/>
    <s v="n/a"/>
    <s v="n/a"/>
    <s v="Técnicas"/>
    <n v="80"/>
  </r>
  <r>
    <x v="1"/>
    <s v="PR.IP-1"/>
    <s v="A.14.2.3 "/>
    <s v="n/a"/>
    <s v="n/a"/>
    <s v="Técnicas"/>
    <n v="80"/>
  </r>
  <r>
    <x v="1"/>
    <s v="PR.IP-1"/>
    <s v="A.14.2.4 "/>
    <s v="n/a"/>
    <s v="n/a"/>
    <s v="Técnicas"/>
    <s v="n/a"/>
  </r>
  <r>
    <x v="1"/>
    <s v="PR.IP-2"/>
    <s v="A.14.2.5 "/>
    <s v="n/a"/>
    <s v="n/a"/>
    <s v="Técnicas"/>
    <n v="80"/>
  </r>
  <r>
    <x v="2"/>
    <s v="DE.CM-6"/>
    <s v="A.14.2.7 "/>
    <s v="n/a"/>
    <s v="n/a"/>
    <s v="Técnicas"/>
    <n v="80"/>
  </r>
  <r>
    <x v="2"/>
    <s v="DE.DP-3"/>
    <s v="A.14.2.8"/>
    <s v="n/a"/>
    <s v="n/a"/>
    <s v="Técnicas"/>
    <n v="80"/>
  </r>
  <r>
    <x v="1"/>
    <s v="PR.IP-9"/>
    <s v="A.16.1.1 "/>
    <s v="n/a"/>
    <s v="n/a"/>
    <s v="Técnicas"/>
    <n v="80"/>
  </r>
  <r>
    <x v="2"/>
    <s v="DE.AE-2"/>
    <s v="A.16.1.1 "/>
    <s v="n/a"/>
    <s v="n/a"/>
    <s v="Técnicas"/>
    <n v="80"/>
  </r>
  <r>
    <x v="3"/>
    <s v="RS.CO-1"/>
    <s v="A.16.1.1 "/>
    <s v="n/a"/>
    <s v="n/a"/>
    <s v="Técnicas"/>
    <n v="80"/>
  </r>
  <r>
    <x v="2"/>
    <s v="DE.DP-4"/>
    <s v="A.16.1.2 "/>
    <s v="n/a"/>
    <s v="n/a"/>
    <s v="Técnicas"/>
    <n v="80"/>
  </r>
  <r>
    <x v="3"/>
    <s v="RS.CO-2"/>
    <s v="A.16.1.3 "/>
    <s v="n/a"/>
    <s v="n/a"/>
    <s v="Técnicas"/>
    <n v="100"/>
  </r>
  <r>
    <x v="2"/>
    <s v="DE.AE-2"/>
    <s v="A.16.1.4 "/>
    <s v="n/a"/>
    <s v="n/a"/>
    <s v="Técnicas"/>
    <n v="80"/>
  </r>
  <r>
    <x v="3"/>
    <s v="RS.AN-4"/>
    <s v="A.16.1.4 "/>
    <s v="n/a"/>
    <s v="n/a"/>
    <s v="Técnicas"/>
    <n v="80"/>
  </r>
  <r>
    <x v="3"/>
    <s v="RS.RP-1"/>
    <s v="A.16.1.5 "/>
    <s v="n/a"/>
    <s v="n/a"/>
    <s v="Técnicas"/>
    <n v="80"/>
  </r>
  <r>
    <x v="3"/>
    <s v="RS.AN-1"/>
    <s v="A.16.1.5 "/>
    <s v="n/a"/>
    <s v="n/a"/>
    <s v="Técnicas"/>
    <n v="80"/>
  </r>
  <r>
    <x v="3"/>
    <s v="RS.MI-2"/>
    <s v="A.16.1.5 "/>
    <s v="n/a"/>
    <s v="n/a"/>
    <s v="Técnicas"/>
    <n v="80"/>
  </r>
  <r>
    <x v="4"/>
    <s v="RC.RP-1"/>
    <s v="A.16.1.5 "/>
    <s v="n/a"/>
    <s v="n/a"/>
    <s v="Técnicas"/>
    <n v="80"/>
  </r>
  <r>
    <x v="2"/>
    <s v="DE.DP-5"/>
    <s v="A.16.1.6 "/>
    <s v="n/a"/>
    <s v="n/a"/>
    <s v="Técnicas"/>
    <n v="100"/>
  </r>
  <r>
    <x v="3"/>
    <s v="RS.AN-2"/>
    <s v="A.16.1.6 "/>
    <s v="n/a"/>
    <s v="n/a"/>
    <s v="Técnicas"/>
    <n v="100"/>
  </r>
  <r>
    <x v="3"/>
    <s v="RS.IM-1"/>
    <s v="A.16.1.6 "/>
    <s v="n/a"/>
    <s v="n/a"/>
    <s v="Técnicas"/>
    <n v="100"/>
  </r>
  <r>
    <x v="3"/>
    <s v="RS.AN-3"/>
    <s v="A.16.1.7 "/>
    <s v="n/a"/>
    <s v="n/a"/>
    <s v="Técnicas"/>
    <n v="80"/>
  </r>
  <r>
    <x v="0"/>
    <s v="ID.BE-5"/>
    <s v="A.17.1.1"/>
    <s v="n/a"/>
    <s v="n/a"/>
    <s v="Administrativas"/>
    <n v="60"/>
  </r>
  <r>
    <x v="1"/>
    <s v="PR.IP-9"/>
    <s v="A.17.1.1"/>
    <s v="n/a"/>
    <s v="n/a"/>
    <s v="Administrativas"/>
    <n v="60"/>
  </r>
  <r>
    <x v="0"/>
    <s v="ID.BE-5"/>
    <s v="A.17.1.2"/>
    <s v="n/a"/>
    <s v="n/a"/>
    <s v="Administrativas"/>
    <n v="60"/>
  </r>
  <r>
    <x v="1"/>
    <s v="PR.IP-4"/>
    <s v="A.17.1.2"/>
    <s v="n/a"/>
    <s v="n/a"/>
    <s v="Administrativas"/>
    <n v="60"/>
  </r>
  <r>
    <x v="1"/>
    <s v="PR.IP-9"/>
    <s v="A.17.1.2"/>
    <s v="n/a"/>
    <s v="n/a"/>
    <s v="Administrativas"/>
    <n v="60"/>
  </r>
  <r>
    <x v="1"/>
    <s v="PR.IP-9"/>
    <s v="A.17.1.2"/>
    <s v="n/a"/>
    <s v="n/a"/>
    <s v="Administrativas"/>
    <n v="60"/>
  </r>
  <r>
    <x v="1"/>
    <s v="PR.IP-4"/>
    <s v="A.17.1.3"/>
    <s v="n/a"/>
    <s v="n/a"/>
    <s v="Administrativas"/>
    <n v="60"/>
  </r>
  <r>
    <x v="1"/>
    <s v="PR.IP-10"/>
    <s v="A.17.1.3"/>
    <s v="n/a"/>
    <s v="n/a"/>
    <s v="Administrativas"/>
    <n v="60"/>
  </r>
  <r>
    <x v="0"/>
    <s v="ID.BE-5"/>
    <s v="A.17.2.1"/>
    <s v="n/a"/>
    <s v="n/a"/>
    <s v="Administrativas"/>
    <n v="80"/>
  </r>
  <r>
    <x v="0"/>
    <s v="ID.GV-3"/>
    <s v="A.18.1 "/>
    <s v="n/a"/>
    <s v="n/a"/>
    <s v="Administrativas"/>
    <n v="90"/>
  </r>
  <r>
    <x v="1"/>
    <s v="PR.IP-4"/>
    <s v="A.18.1.3"/>
    <s v="n/a"/>
    <s v="n/a"/>
    <s v="Administrativas"/>
    <n v="80"/>
  </r>
  <r>
    <x v="2"/>
    <s v="DE.DP-2"/>
    <s v="A.18.1.4"/>
    <s v="n/a"/>
    <s v="n/a"/>
    <s v="Administrativas"/>
    <n v="100"/>
  </r>
  <r>
    <x v="1"/>
    <s v="PR.IP-12"/>
    <s v="A.18.2.2"/>
    <s v="n/a"/>
    <s v="n/a"/>
    <s v="Administrativas"/>
    <n v="80"/>
  </r>
  <r>
    <x v="0"/>
    <s v="ID.RA-1"/>
    <s v="A.18.2.3"/>
    <s v="n/a"/>
    <s v="n/a"/>
    <s v="Administrativas"/>
    <n v="80"/>
  </r>
  <r>
    <x v="0"/>
    <s v="ID.BE-1"/>
    <s v="A.15.1"/>
    <s v="n/a"/>
    <s v="n/a"/>
    <s v="Administrativas"/>
    <n v="80"/>
  </r>
  <r>
    <x v="0"/>
    <s v="ID.BE-1"/>
    <s v="A.15.2"/>
    <s v="n/a"/>
    <s v="n/a"/>
    <s v="Administrativas"/>
    <n v="60"/>
  </r>
  <r>
    <x v="1"/>
    <s v="PR.MA-2"/>
    <s v="A.15.1"/>
    <s v="n/a"/>
    <s v="n/a"/>
    <s v="Administrativas"/>
    <n v="80"/>
  </r>
  <r>
    <x v="1"/>
    <s v="PR.MA-2"/>
    <s v="A.15.2"/>
    <s v="n/a"/>
    <s v="n/a"/>
    <s v="Administrativas"/>
    <n v="60"/>
  </r>
  <r>
    <x v="2"/>
    <s v="DE.CM-6"/>
    <s v="A.15.2"/>
    <s v="n/a"/>
    <s v="n/a"/>
    <s v="Administrativas"/>
    <n v="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30">
      <pivotArea field="0" type="button" dataOnly="0" labelOnly="1" outline="0" axis="axisRow" fieldPosition="0"/>
    </format>
    <format dxfId="29">
      <pivotArea dataOnly="0" labelOnly="1" outline="0" axis="axisValues" fieldPosition="0"/>
    </format>
    <format dxfId="28">
      <pivotArea field="0" type="button" dataOnly="0" labelOnly="1" outline="0" axis="axisRow" fieldPosition="0"/>
    </format>
    <format dxfId="27">
      <pivotArea dataOnly="0" labelOnly="1" outline="0" axis="axisValues" fieldPosition="0"/>
    </format>
    <format dxfId="26">
      <pivotArea field="0" type="button" dataOnly="0" labelOnly="1" outline="0" axis="axisRow" fieldPosition="0"/>
    </format>
    <format dxfId="25">
      <pivotArea dataOnly="0" labelOnly="1" outline="0" axis="axisValues" fieldPosition="0"/>
    </format>
    <format dxfId="24">
      <pivotArea field="0" type="button" dataOnly="0" labelOnly="1" outline="0" axis="axisRow" fieldPosition="0"/>
    </format>
    <format dxfId="23">
      <pivotArea dataOnly="0" labelOnly="1" outline="0" axis="axisValues" fieldPosition="0"/>
    </format>
    <format dxfId="22">
      <pivotArea grandRow="1" outline="0" collapsedLevelsAreSubtotals="1" fieldPosition="0"/>
    </format>
    <format dxfId="21">
      <pivotArea dataOnly="0" labelOnly="1" grandRow="1" outline="0" fieldPosition="0"/>
    </format>
    <format dxfId="20">
      <pivotArea grandRow="1" outline="0" collapsedLevelsAreSubtotals="1" fieldPosition="0"/>
    </format>
    <format dxfId="19">
      <pivotArea dataOnly="0" labelOnly="1" grandRow="1" outline="0" fieldPosition="0"/>
    </format>
    <format dxfId="18">
      <pivotArea grandRow="1" outline="0" collapsedLevelsAreSubtotals="1" fieldPosition="0"/>
    </format>
    <format dxfId="17">
      <pivotArea dataOnly="0" labelOnly="1" grandRow="1" outline="0" fieldPosition="0"/>
    </format>
    <format dxfId="16">
      <pivotArea type="all" dataOnly="0" outline="0" fieldPosition="0"/>
    </format>
    <format dxfId="15">
      <pivotArea outline="0" collapsedLevelsAreSubtotals="1" fieldPosition="0"/>
    </format>
    <format dxfId="14">
      <pivotArea field="0" type="button" dataOnly="0" labelOnly="1" outline="0" axis="axisRow" fieldPosition="0"/>
    </format>
    <format dxfId="13">
      <pivotArea dataOnly="0" labelOnly="1" outline="0" axis="axisValues" fieldPosition="0"/>
    </format>
    <format dxfId="12">
      <pivotArea dataOnly="0" labelOnly="1" fieldPosition="0">
        <references count="1">
          <reference field="0" count="0"/>
        </references>
      </pivotArea>
    </format>
    <format dxfId="1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5" minRefreshableVersion="3" useAutoFormatting="1" rowGrandTotals="0" colGrandTotals="0" itemPrintTitles="1" createdVersion="5" indent="0" outline="1" outlineData="1" multipleFieldFilters="0" chartFormat="48">
  <location ref="B94:B99" firstHeaderRow="1" firstDataRow="1" firstDataCol="1"/>
  <pivotFields count="2">
    <pivotField showAll="0"/>
    <pivotField axis="axisRow" showAll="0">
      <items count="6">
        <item x="1"/>
        <item x="0"/>
        <item x="2"/>
        <item x="3"/>
        <item x="4"/>
        <item t="default"/>
      </items>
    </pivotField>
  </pivotFields>
  <rowFields count="1">
    <field x="1"/>
  </rowFields>
  <rowItems count="5">
    <i>
      <x/>
    </i>
    <i>
      <x v="1"/>
    </i>
    <i>
      <x v="2"/>
    </i>
    <i>
      <x v="3"/>
    </i>
    <i>
      <x v="4"/>
    </i>
  </rowItems>
  <colItems count="1">
    <i/>
  </colItems>
  <formats count="11">
    <format dxfId="41">
      <pivotArea outline="0" collapsedLevelsAreSubtotals="1" fieldPosition="0"/>
    </format>
    <format dxfId="40">
      <pivotArea dataOnly="0" labelOnly="1" fieldPosition="0">
        <references count="1">
          <reference field="1" count="0"/>
        </references>
      </pivotArea>
    </format>
    <format dxfId="39">
      <pivotArea outline="0" collapsedLevelsAreSubtotals="1" fieldPosition="0"/>
    </format>
    <format dxfId="38">
      <pivotArea dataOnly="0" labelOnly="1" fieldPosition="0">
        <references count="1">
          <reference field="1" count="0"/>
        </references>
      </pivotArea>
    </format>
    <format dxfId="37">
      <pivotArea field="1" type="button" dataOnly="0" labelOnly="1" outline="0" axis="axisRow" fieldPosition="0"/>
    </format>
    <format dxfId="36">
      <pivotArea outline="0" collapsedLevelsAreSubtotals="1" fieldPosition="0"/>
    </format>
    <format dxfId="35">
      <pivotArea dataOnly="0" labelOnly="1" fieldPosition="0">
        <references count="1">
          <reference field="1" count="0"/>
        </references>
      </pivotArea>
    </format>
    <format dxfId="34">
      <pivotArea field="1" type="button" dataOnly="0" labelOnly="1" outline="0" axis="axisRow" fieldPosition="0"/>
    </format>
    <format dxfId="33">
      <pivotArea field="1" type="button" dataOnly="0" labelOnly="1" outline="0" axis="axisRow" fieldPosition="0"/>
    </format>
    <format dxfId="32">
      <pivotArea field="1" type="button" dataOnly="0" labelOnly="1" outline="0" axis="axisRow" fieldPosition="0"/>
    </format>
    <format dxfId="31">
      <pivotArea field="1"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Dinámica2" cacheId="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05:B211" firstHeaderRow="1" firstDataRow="1" firstDataCol="1"/>
  <pivotFields count="7">
    <pivotField axis="axisRow" showAll="0">
      <items count="6">
        <item x="2"/>
        <item x="0"/>
        <item x="1"/>
        <item x="4"/>
        <item x="3"/>
        <item t="default"/>
      </items>
    </pivotField>
    <pivotField showAll="0"/>
    <pivotField showAll="0"/>
    <pivotField showAll="0"/>
    <pivotField showAll="0"/>
    <pivotField showAll="0"/>
    <pivotField dataField="1" showAll="0"/>
  </pivotFields>
  <rowFields count="1">
    <field x="0"/>
  </rowFields>
  <rowItems count="6">
    <i>
      <x/>
    </i>
    <i>
      <x v="1"/>
    </i>
    <i>
      <x v="2"/>
    </i>
    <i>
      <x v="3"/>
    </i>
    <i>
      <x v="4"/>
    </i>
    <i t="grand">
      <x/>
    </i>
  </rowItems>
  <colItems count="1">
    <i/>
  </colItems>
  <dataFields count="1">
    <dataField name="Promedio de 100" fld="6" subtotal="average" baseField="0" baseItem="0" numFmtId="1"/>
  </dataFields>
  <formats count="3">
    <format dxfId="2">
      <pivotArea outline="0" collapsedLevelsAreSubtotals="1" fieldPosition="0"/>
    </format>
    <format dxfId="1">
      <pivotArea dataOnly="0" labelOnly="1" outline="0" axis="axisValues"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3" displayName="Tabla13" ref="B3:D10" totalsRowShown="0" headerRowDxfId="10" dataDxfId="8" headerRowBorderDxfId="9" tableBorderDxfId="7" totalsRowBorderDxfId="6">
  <autoFilter ref="B3:D10"/>
  <tableColumns count="3">
    <tableColumn id="1" name="Descripción" dataDxfId="5"/>
    <tableColumn id="2" name="Calificación" dataDxfId="4"/>
    <tableColumn id="3" name="Criterio" dataDxfId="3"/>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3" Type="http://schemas.openxmlformats.org/officeDocument/2006/relationships/hyperlink" Target="https://campus2.unimayor.edu.co/CampusSGI%20opci&#243;n:%20Campus%20Unimayor%20SAIC/Gesti&#243;n%20de%20Recursos%20Tecnol&#243;gicos/Seguridad%20de%20la%20Informaci&#243;n/Documentos/Indicadores%20de%20Gesti&#243;n" TargetMode="External"/><Relationship Id="rId18" Type="http://schemas.openxmlformats.org/officeDocument/2006/relationships/hyperlink" Target="http://10.20.30.3:8082/riesgosunimayor/login.aspx" TargetMode="External"/><Relationship Id="rId26" Type="http://schemas.openxmlformats.org/officeDocument/2006/relationships/hyperlink" Target="https://campus2.unimayor.edu.co/CampusSGI%20opci&#243;n:Campus%20UNIMAYOR%20SAIC/Gesti&#243;n%20y%20planeaci&#243;n%20estrat&#233;gica/Planeaci&#243;n%20y%20Mejora/Documentos/MISI&#211;N%20Y%20VISI&#211;N" TargetMode="External"/><Relationship Id="rId3" Type="http://schemas.openxmlformats.org/officeDocument/2006/relationships/hyperlink" Target="https://campus2.unimayor.edu.co/CampusSGI%20opci&#243;n:Campus%20Unimayor%20SAIC/Gesti&#243;n%20y%20planeaci&#243;n%20estrat&#233;gica/Direccionamiento%20Estrat&#233;gico%20/Pol&#237;ticas/POL&#205;TICA%20DE%20SEGURIDAD%20Y%20PRIVACIDAD%20DE%20LA%20INFORMACI&#211;N" TargetMode="External"/><Relationship Id="rId21" Type="http://schemas.openxmlformats.org/officeDocument/2006/relationships/hyperlink" Target="https://campus.unimayor.edu.co/CampusSGI%20%20opci%C3%B3n:%20Campus%20UNIMAYOR%20SAIC/Gesti%C3%B3n%20y%20planeaci%C3%B3n%20estrat%C3%A9gica/Planeaci%C3%B3n%20y%20Mejora/Documentos" TargetMode="External"/><Relationship Id="rId34" Type="http://schemas.openxmlformats.org/officeDocument/2006/relationships/vmlDrawing" Target="../drawings/vmlDrawing1.vml"/><Relationship Id="rId7" Type="http://schemas.openxmlformats.org/officeDocument/2006/relationships/hyperlink" Target="https://campus2.unimayor.edu.co/CampusSGI%20opci&#243;n:Campus%20UNIMAYOR%20SAIC/Gesti&#243;n%20y%20planeaci&#243;n%20estrat&#233;gica/Planeaci&#243;n%20y%20Mejora/Procedimientos/CONTROL%20DE%20DOCUMENTOS" TargetMode="External"/><Relationship Id="rId12" Type="http://schemas.openxmlformats.org/officeDocument/2006/relationships/hyperlink" Target="https://campus2.unimayor.edu.co/CampusSGI%20opci&#243;n:%20Campus%20Unimayor%20SAIC/Gesti&#243;n%20de%20Recursos%20Tecnol&#243;gicos/Gesti&#243;n%20de%20Recursos%20Tecnol&#243;gicos/Procedimientos/CONTINUIDAD%20DE%20NEGOCIO" TargetMode="External"/><Relationship Id="rId17" Type="http://schemas.openxmlformats.org/officeDocument/2006/relationships/hyperlink" Target="https://campus2.unimayor.edu.co/CampusSGI%20opci&#243;n:%20Campus%20Unimayor%20SAIC/Gesti&#243;n%20de%20Recursos%20Tecnol&#243;gicos/Seguridad%20de%20la%20Informaci&#243;n/Documentos/INDICADORES%20DE%20GESTI&#211;N" TargetMode="External"/><Relationship Id="rId25" Type="http://schemas.openxmlformats.org/officeDocument/2006/relationships/hyperlink" Target="https://campus2.unimayor.edu.co/CampusSGI%20opci&#243;n:Campus%20UNIMAYOR%20SAIC/%20Gesti&#243;n%20de%20Recursos%20Tecnol&#243;gicos/Gesti&#243;n%20de%20recursos%20tecnol&#243;gicos/Caracterizaci&#243;n/Modelo%20Operativo%20Tic" TargetMode="External"/><Relationship Id="rId33" Type="http://schemas.openxmlformats.org/officeDocument/2006/relationships/drawing" Target="../drawings/drawing2.xml"/><Relationship Id="rId2" Type="http://schemas.openxmlformats.org/officeDocument/2006/relationships/hyperlink" Target="https://unimayor.edu.co/web/unimayor/area-administrativa/estructura-academico-administrativa/organigrama" TargetMode="External"/><Relationship Id="rId16" Type="http://schemas.openxmlformats.org/officeDocument/2006/relationships/hyperlink" Target="https://campus2.unimayor.edu.co/CampusSGI%20opci&#243;n:%20Campus%20Unimayor%20SAIC/Gesti&#243;n%20de%20Recursos%20Tecnol&#243;gicos/Gesti&#243;n%20de%20Recursos%20Tecnol&#243;gicos/Documentos/PLAN%20ESTRAT&#201;GICO%20DE%20TECNOLOG&#205;AS%20DE%20LA%20INFORMACI&#211;N%20PETI" TargetMode="External"/><Relationship Id="rId20" Type="http://schemas.openxmlformats.org/officeDocument/2006/relationships/hyperlink" Target="https://campus2.unimayor.edu.co/CampusSGI%20opci&#243;n:%20Campus%20Unimayor%20SAIC/Gesti&#243;n%20de%20Recursos%20Tecnol&#243;gicos/Seguridad%20de%20la%20Informaci&#243;n/Documentos/PLAN%20DE%20TRATAMIENTO%20DE%20RIESGOS%20DE%20SP" TargetMode="External"/><Relationship Id="rId29" Type="http://schemas.openxmlformats.org/officeDocument/2006/relationships/hyperlink" Target="https://campus2.unimayor.edu.co/CampusSGI%20opci&#243;n:%20Campus%20UNIMAYOR%20SAIC/Gesti&#243;n%20de%20Recursos%20Tecnol&#243;gicos/Seguridad%20de%20la%20Informaci&#243;n/Documentos/PLAN%20DE%20TRATAMIENTO%20DE%20RIESGOS%20DE%20SPI" TargetMode="External"/><Relationship Id="rId1" Type="http://schemas.openxmlformats.org/officeDocument/2006/relationships/hyperlink" Target="https://unimayor.edu.co/web/unimayor/area-administrativa/estructura-academico-administrativa/organigrama" TargetMode="External"/><Relationship Id="rId6" Type="http://schemas.openxmlformats.org/officeDocument/2006/relationships/hyperlink" Target="https://campus2.unimayor.edu.co/CampusSGI%20opci&#243;n:%20Campus%20UNIMAYOR%20SAIC/Gesti&#243;n%20de%20Recursos%20Tecnol&#243;gicos/Seguridad%20de%20la%20Informaci&#243;n/Documentos/PLAN%20DE%20TRATAMIENTO%20DE%20RIESGOS%20DE%20SPI" TargetMode="External"/><Relationship Id="rId11" Type="http://schemas.openxmlformats.org/officeDocument/2006/relationships/hyperlink" Target="https://campus2.unimayor.edu.co/CampusSGI%20opci&#243;n:%20Campus%20Unimayor%20SAIC/Gesti&#243;n%20de%20la%20Informaci&#243;n%20y%20la%20Comunicaci&#243;n/Gesti&#243;n%20Documental/Formatos/FORMATO%20&#218;NICO%20DE%20INVENTARIO%20DOCUMENTAL%20FUID" TargetMode="External"/><Relationship Id="rId24" Type="http://schemas.openxmlformats.org/officeDocument/2006/relationships/hyperlink" Target="https://campus2.unimayor.edu.co/CampusSGI%20opci&#243;n:Campus%20UNIMAYOR%20SAIC/Gesti&#243;n%20y%20planeaci&#243;n%20estrat&#233;gica/Planeaci&#243;n%20y%20Mejora/Documentos/MAPA%20DE%20PROCESOS" TargetMode="External"/><Relationship Id="rId32" Type="http://schemas.openxmlformats.org/officeDocument/2006/relationships/printerSettings" Target="../printerSettings/printerSettings2.bin"/><Relationship Id="rId5" Type="http://schemas.openxmlformats.org/officeDocument/2006/relationships/hyperlink" Target="https://campus2.unimayor.edu.co/CampusSGI%20opci&#243;n:%20Campus%20UNIMAYOR%20SAIC/Gesti&#243;n%20de%20Recursos%20Tecnol&#243;gicos/Seguridad%20de%20la%20Informaci&#243;n/Documentos/PLAN%20Y%20ESTRATEGIA%20DE%20TRANSICI&#211;N%20DE%20IPV4%20A%20IPV6" TargetMode="External"/><Relationship Id="rId15" Type="http://schemas.openxmlformats.org/officeDocument/2006/relationships/hyperlink" Target="https://campus2.unimayor.edu.co/CampusSGI%20opci&#243;n:%20Campus%20Unimayor%20SAIC/Gesti&#243;n%20de%20Recursos%20Tecnol&#243;gicos/Seguridad%20de%20la%20Informaci&#243;n/Documentos/Plan%20Tratamiento%20de%20Riesgos%20de%20SPI" TargetMode="External"/><Relationship Id="rId23" Type="http://schemas.openxmlformats.org/officeDocument/2006/relationships/hyperlink" Target="https://unimayor.edu.co/web/unimayor/area-administrativa/estructura-academico-administrativa/organigrama" TargetMode="External"/><Relationship Id="rId28" Type="http://schemas.openxmlformats.org/officeDocument/2006/relationships/hyperlink" Target="https://campus2.unimayor.edu.co/CampusSGI%20opci&#243;n:%20Campus%20UNIMAYOR%20SAIC/Gesti&#243;n%20de%20Recursos%20Tecnol&#243;gicos/Seguridad%20de%20la%20Informaci&#243;n/Documentos/PLAN%20DE%20TRATAMIENTO%20DE%20RIESGOS%20DE%20SPI" TargetMode="External"/><Relationship Id="rId10" Type="http://schemas.openxmlformats.org/officeDocument/2006/relationships/hyperlink" Target="https://campus2.unimayor.edu.co/CampusSGI%20opci&#243;n:%20Campus%20Unimayor%20SAIC/Gesti&#243;n%20de%20Recursos%20Tecnol&#243;gicos/Seguridad%20de%20la%20Informaci&#243;n/Documentos/ACTIVOS%20DE%20INFORMACI&#211;N" TargetMode="External"/><Relationship Id="rId19" Type="http://schemas.openxmlformats.org/officeDocument/2006/relationships/hyperlink" Target="https://campus2.unimayor.edu.co/CampusSGI%20opci&#243;n:%20Campus%20UNIMAYOR%20SAIC/Gesti&#243;n%20y%20Desarrollo%20del%20Talento%20Humano/Gesti&#243;n%20y%20desarrollo%20del%20talento%20humano/Procedimientos/SEGUIMIENTO%20A%20LA%20GESTI&#211;N%20&#201;TICA%20Y%20CONTROL%20DISCIPLINARIO" TargetMode="External"/><Relationship Id="rId31" Type="http://schemas.openxmlformats.org/officeDocument/2006/relationships/hyperlink" Target="https://docs.google.com/document/d/1v3BokjM8Fw2D8PLCFp6nuYxhUalK87Mm" TargetMode="External"/><Relationship Id="rId4" Type="http://schemas.openxmlformats.org/officeDocument/2006/relationships/hyperlink" Target="https://campus2.unimayor.edu.co/CampusSGI%20opci&#243;n:%20Campus%20UNIMAYOR%20SAIC/Gesti&#243;n%20de%20Recursos%20Tecnol&#243;gicos/Seguridad%20de%20la%20Informaci&#243;n/Documentos/ROLES%20Y%20RESPONSABILIDADES%20SEG%20Y%20PRIVAC%20DE%20LA%20INFORMACI&#211;N" TargetMode="External"/><Relationship Id="rId9" Type="http://schemas.openxmlformats.org/officeDocument/2006/relationships/hyperlink" Target="https://campus2.unimayor.edu.co/CampusSGI%20opci&#243;n:%20Campus%20Unimayor%20SAIC/Gesti&#243;n%20de%20Recursos%20Tecnol&#243;gicos/Seguridad%20de%20la%20Informaci&#243;n/Documentos/PLAN%20DE%20SENSIBILIZACI&#211;N" TargetMode="External"/><Relationship Id="rId14" Type="http://schemas.openxmlformats.org/officeDocument/2006/relationships/hyperlink" Target="https://campus2.unimayor.edu.co/CampusSGI%20opci&#243;n:%20Campus%20Unimayor%20SAIC/Gesti&#243;n%20de%20Recursos%20Tecnol&#243;gicos/Seguridad%20de%20la%20Informaci&#243;n/Formatos/Declaraci&#243;n%20de%20Aplicabilidad" TargetMode="External"/><Relationship Id="rId22" Type="http://schemas.openxmlformats.org/officeDocument/2006/relationships/hyperlink" Target="https://campus.unimayor.edu.co/CampusSGI%20opci%C3%B3n:%20Campus%20Unimayor%20SAIC/Gesti%C3%B3n%20de%20Recursos%20Tecnol%C3%B3gicos/Seguridad%20de%20la%20Informaci%C3%B3n" TargetMode="External"/><Relationship Id="rId27" Type="http://schemas.openxmlformats.org/officeDocument/2006/relationships/hyperlink" Target="https://campus2.unimayor.edu.co/CampusSGI%20opci&#243;n:%20Campus%20UNIMAYOR%20SAIC/Gesti&#243;n%20de%20Recursos%20Tecnol&#243;gicos/Seguridad%20de%20la%20Informaci&#243;n/Documentos/PLAN%20DE%20TRATAMIENTO%20DE%20RIESGOS%20DE%20SPI" TargetMode="External"/><Relationship Id="rId30" Type="http://schemas.openxmlformats.org/officeDocument/2006/relationships/hyperlink" Target="https://campus2.unimayor.edu.co/CampusSGI%20opci&#243;n:%20Campus%20Unimayor%20SAIC/Gesti&#243;n%20de%20Recursos%20Tecnol&#243;gicos/Gesti&#243;n%20de%20Recursos%20Tecnol&#243;gicos/Normograma/Normograma%20Tic" TargetMode="External"/><Relationship Id="rId35" Type="http://schemas.openxmlformats.org/officeDocument/2006/relationships/comments" Target="../comments1.xml"/><Relationship Id="rId8" Type="http://schemas.openxmlformats.org/officeDocument/2006/relationships/hyperlink" Target="https://campus2.unimayor.edu.co/CampusSGI%20opci&#243;n:%20Campus%20UNIMAYOR%20SAIC/Gesti&#243;n%20y%20Desarrollo%20del%20Talento%20Humano/Gesti&#243;n%20y%20desarrollo%20del%20talento%20humano/Procedimientos/CONVOCATORIA%20SELECCI&#211;N%20Y%20VINCULACI&#211;N"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3" Type="http://schemas.openxmlformats.org/officeDocument/2006/relationships/hyperlink" Target="https://campus.unimayor.edu.co/CampusSGI%20opci&#243;n:%20Campus%20Unimayor%20SAIC/Gesti&#243;n%20de%20Recursos%20Tecnol&#243;gicos/Seguridad%20de%20la%20Informaci&#243;n/Documentos/MEJORES%20PR&#193;CTICAS" TargetMode="External"/><Relationship Id="rId18" Type="http://schemas.openxmlformats.org/officeDocument/2006/relationships/hyperlink" Target="https://campus2.unimayor.edu.co/CampusSGI%20opci&#243;n:%20Campus%20Unimayor%20SAIC/Gesti&#243;n%20de%20planeaci&#243;n%20estrat&#233;gica/Direccionamiento%20estrat&#233;gico/Pol&#237;ticas/POL&#205;TICA%20DE%20COPIAS%20DE%20RESPALDO%20BACKUPS" TargetMode="External"/><Relationship Id="rId26" Type="http://schemas.openxmlformats.org/officeDocument/2006/relationships/hyperlink" Target="https://campus.unimayor.edu.co/CampusSGI%20opci&#243;n:%20Campus%20Unimayor%20SAIC/Gesti&#243;n%20de%20planeaci&#243;n%20estrat&#233;gica/Direccionamiento%20estrat&#233;gico/Pol&#237;ticas/POL&#205;TICA%20DE%20DESARROLLO%20SEGUROSISTEMAS%20DE%20INFORMACI&#211;N" TargetMode="External"/><Relationship Id="rId39" Type="http://schemas.openxmlformats.org/officeDocument/2006/relationships/hyperlink" Target="https://campus2.unimayor.edu.co/CampusSGI%20opci&#243;n:%20Campus%20Unimayor%20SAIC/Gesti&#243;n%20de%20Recursos%20Tecnol&#243;gicos/Seguridad%20de%20la%20Informaci&#243;n/Documentos/REPORTE%20DE%20INCIDENTES" TargetMode="External"/><Relationship Id="rId21" Type="http://schemas.openxmlformats.org/officeDocument/2006/relationships/hyperlink" Target="https://campus2.unimayor.edu.co/CampusSGI%20opci&#243;n:%20Campus%20Unimayor%20SAIC/Gesti&#243;n%20de%20planeaci&#243;n%20estrat&#233;gica/Direccionamiento%20estrat&#233;gico/Pol&#237;ticas/POL&#205;TICA%20DE%20DESARROLLO%20SEGURO" TargetMode="External"/><Relationship Id="rId34" Type="http://schemas.openxmlformats.org/officeDocument/2006/relationships/hyperlink" Target="https://campus.unimayor.edu.co/CampusSGI%20opci&#243;n:%20Campus%20Unimayor%20SAIC/Gesti&#243;n%20de%20Recursos%20Tecnol&#243;gicos/Seguridad%20de%20la%20Informaci&#243;n/Documentos/MEJORES%20PR&#193;CTICAS" TargetMode="External"/><Relationship Id="rId42" Type="http://schemas.openxmlformats.org/officeDocument/2006/relationships/hyperlink" Target="http://190.5.199.19/sgi/documentos/D10-POLITICA_DE_CONTROL_DE_ACCESO_V2.pdfDocumento%20Mejores%20Practicas%20de%20seguridad%20y%20privacidad%20de%20la%20infromacion." TargetMode="External"/><Relationship Id="rId7" Type="http://schemas.openxmlformats.org/officeDocument/2006/relationships/hyperlink" Target="https://campus2.unimayor.edu.co/CampusSGI%20opci&#243;n:%20Campus%20Unimayor%20SAIC/Gesti&#243;n%20de%20planeaci&#243;n%20estrat&#233;gica/Direccionamiento%20estrat&#233;gico/Pol&#237;ticas/POL&#205;TICA%20CONTROL%20DE%20ACCESOS" TargetMode="External"/><Relationship Id="rId2" Type="http://schemas.openxmlformats.org/officeDocument/2006/relationships/hyperlink" Target="http://190.5.199.19/sgi/documentos/D10-POLITICA_DE_CONTROL_DE_ACCESO_V2.pdfDocumento%20Mejores%20Practicas%20de%20seguridad%20y%20privacidad%20de%20la%20infromacion." TargetMode="External"/><Relationship Id="rId16" Type="http://schemas.openxmlformats.org/officeDocument/2006/relationships/hyperlink" Target="https://campus2.unimayor.edu.co/CampusSGI%20opci&#243;n:Campus%20UNIMAYOR%20SAIC/Gesti&#243;n%20y%20planeaci&#243;n%20estrat&#233;gica/Planeaci&#243;n%20y%20Mejora/Procedimientos/CONTROL%20DE%20DOCUMENTOS" TargetMode="External"/><Relationship Id="rId29"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1"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6" Type="http://schemas.openxmlformats.org/officeDocument/2006/relationships/hyperlink" Target="https://campus2.unimayor.edu.co/CampusSGI%20opci&#243;n:%20Campus%20Unimayor%20SAIC/Gesti&#243;n%20de%20planeaci&#243;n%20estrat&#233;gica/Direccionamiento%20estrat&#233;gico/Pol&#237;ticas/POL&#205;TICA%20CONTROL%20DE%20ACCESOS" TargetMode="External"/><Relationship Id="rId11" Type="http://schemas.openxmlformats.org/officeDocument/2006/relationships/hyperlink" Target="https://campus2.unimayor.edu.co/CampusSGI%20opci&#243;n:%20Campus%20Unimayor%20SAIC/Gesti&#243;n%20de%20Recursos%20Tecnol&#243;gicos/Seguridad%20de%20la%20Informaci&#243;n/Procedimientos/CONTINUIDAD%20DEL%20NEGOCIO" TargetMode="External"/><Relationship Id="rId24" Type="http://schemas.openxmlformats.org/officeDocument/2006/relationships/hyperlink" Target="https://campus2.unimayor.edu.co/CampusSGI%20opci&#243;n:%20Campus%20Unimayor%20SAIC/" TargetMode="External"/><Relationship Id="rId32"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37" Type="http://schemas.openxmlformats.org/officeDocument/2006/relationships/hyperlink" Target="https://campus.unimayor.edu.co/CampusSGI%20opci&#243;n:%20Campus%20Unimayor%20SAIC/Gesti&#243;n%20de%20planeaci&#243;n%20estrat&#233;gica/Direccionamiento%20estrat&#233;gico/Pol&#237;ticas/POL&#205;TICA%20DE%20DESARROLLO%20SEGURODESARROLLO%20SISTEMAS%20DE%20INFORMACI&#211;N" TargetMode="External"/><Relationship Id="rId40" Type="http://schemas.openxmlformats.org/officeDocument/2006/relationships/hyperlink" Target="https://campus2.unimayor.edu.co/CampusSGI%20opci&#243;n:%20Campus%20Unimayor%20SAIC/Gesti&#243;n%20de%20Recursos%20Tecnol&#243;gicos/Seguridad%20de%20la%20Informaci&#243;n/Formatos/REPORTE%20DE%20INCIDENTES%20SPI" TargetMode="External"/><Relationship Id="rId45" Type="http://schemas.openxmlformats.org/officeDocument/2006/relationships/vmlDrawing" Target="../drawings/vmlDrawing3.vml"/><Relationship Id="rId5" Type="http://schemas.openxmlformats.org/officeDocument/2006/relationships/hyperlink" Target="https://campus2.unimayor.edu.co/CampusSGI%20opci&#243;n:%20Campus%20Unimayor%20SAIC/Gesti&#243;n%20de%20planeaci&#243;n%20estrat&#233;gica/Direccionamiento%20estrat&#233;gico/Pol&#237;ticas/POL&#205;TICA%20CONTROL%20DE%20ACCESOS" TargetMode="External"/><Relationship Id="rId15" Type="http://schemas.openxmlformats.org/officeDocument/2006/relationships/hyperlink" Target="https://campus2.unimayor.edu.co/CampusSGI%20opci&#243;n:%20Campus%20Unimayor%20SAIC/Gesti&#243;n%20de%20Recursos%20Tecnol&#243;gicos/Seguridad%20de%20la%20Informaci&#243;n/Documentos/MEJORES%20PR&#193;CTICAS%20SPI" TargetMode="External"/><Relationship Id="rId23" Type="http://schemas.openxmlformats.org/officeDocument/2006/relationships/hyperlink" Target="https://campus2.unimayor.edu.co/CampusSGI%20opci&#243;n:%20Campus%20Unimayor%20SAIC/Gesti&#243;n%20de%20planeaci&#243;n%20estrat&#233;gica/Direccionamiento%20estrat&#233;gico/Pol&#237;ticas/POL&#205;TICA%20DE%20DESARROLLO%20SEGURO" TargetMode="External"/><Relationship Id="rId28"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36" Type="http://schemas.openxmlformats.org/officeDocument/2006/relationships/hyperlink" Target="https://campus.unimayor.edu.co/CampusSGI%20opci&#243;n:%20Campus%20Unimayor%20SAIC/Gesti&#243;n%20de%20planeaci&#243;n%20estrat&#233;gica/Direccionamiento%20estrat&#233;gico/Pol&#237;ticas/POL&#205;TICA%20CONTROL%20DE%20ACCESODESARROLLO%20SISTEMAS%20DE%20INFORMACI&#211;N" TargetMode="External"/><Relationship Id="rId10" Type="http://schemas.openxmlformats.org/officeDocument/2006/relationships/hyperlink" Target="https://campus.unimayor.edu.co/CampusSGI%20opci&#243;n:%20Campus%20Unimayor%20SAIC/Gesti&#243;n%20de%20planeaci&#243;n%20estrat&#233;gica/Direccionamiento%20estrat&#233;gico/Pol&#237;ticas/POL&#205;TICA%20CONTROL%20DE%20ACCESODesarrollo%20Sistema%20de%20informaci&#243;nCopias%20de%20respaldo" TargetMode="External"/><Relationship Id="rId19" Type="http://schemas.openxmlformats.org/officeDocument/2006/relationships/hyperlink" Target="https://campus2.unimayor.edu.co/CampusSGI%20opci&#243;n:%20Campus%20Unimayor%20SAIC/Gesti&#243;n%20de%20planeaci&#243;n%20estrat&#233;gica/Direccionamiento%20estrat&#233;gico/Pol&#237;ticas/POL&#205;TICA%20DE%20DESARROLLO%20SEGURO" TargetMode="External"/><Relationship Id="rId31"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44" Type="http://schemas.openxmlformats.org/officeDocument/2006/relationships/drawing" Target="../drawings/drawing5.xml"/><Relationship Id="rId4" Type="http://schemas.openxmlformats.org/officeDocument/2006/relationships/hyperlink" Target="https://campus.unimayor.edu.co/CampusSGI%20opci&#243;n:%20Campus%20Unimayor%20SAIC/Gesti&#243;n%20de%20planeaci&#243;n%20estrat&#233;gica/Direccionamiento%20estrat&#233;gico/Pol&#237;ticas/POL&#205;TICA%20CONTROL%20DE%20ACCESOPOL&#205;TICA%20DE%20USO%20DE%20CONTROLES%20CRIPTOGR&#193;FICOS" TargetMode="External"/><Relationship Id="rId9" Type="http://schemas.openxmlformats.org/officeDocument/2006/relationships/hyperlink" Target="https://campus.unimayor.edu.co/CampusSGI%20opci&#243;n:%20Campus%20Unimayor%20SAIC/Gesti&#243;n%20de%20planeaci&#243;n%20estrat&#233;gica/Direccionamiento%20estrat&#233;gico/Pol&#237;ticas/POL&#205;TICA%20CONTROL%20DE%20ACCESO" TargetMode="External"/><Relationship Id="rId14" Type="http://schemas.openxmlformats.org/officeDocument/2006/relationships/hyperlink" Target="https://campus.unimayor.edu.co/CampusSGI%20opci&#243;n:%20Campus%20Unimayor%20SAIC/Gesti&#243;n%20de%20Recursos%20Tecnol&#243;gicos/Seguridad%20de%20la%20Informaci&#243;n/Documentos/MEJORES%20PR&#193;CTICASPOL&#205;TICA%20DE%20USO%20DE%20CONTROLES%20CRIPTOGR&#193;FICOS" TargetMode="External"/><Relationship Id="rId22" Type="http://schemas.openxmlformats.org/officeDocument/2006/relationships/hyperlink" Target="https://campus2.unimayor.edu.co/CampusSGI%20opci&#243;n:%20Campus%20Unimayor%20SAIC/Gesti&#243;n%20de%20planeaci&#243;n%20estrat&#233;gica/Direccionamiento%20estrat&#233;gico/Pol&#237;ticas/POL&#205;TICA%20DE%20DESARROLLO%20SEGURO" TargetMode="External"/><Relationship Id="rId27" Type="http://schemas.openxmlformats.org/officeDocument/2006/relationships/hyperlink" Target="https://campus.unimayor.edu.co/CampusSGI%20opci&#243;n:%20Campus%20Unimayor%20SAIC/Gesti&#243;n%20de%20planeaci&#243;n%20estrat&#233;gica/Direccionamiento%20estrat&#233;gico/Pol&#237;ticas/POL&#205;TICA%20DE%20DESARROLLO%20SEGUROSISTEMAS%20DE%20INFORMACI&#211;NCONTROL%20DE%20ACCESO" TargetMode="External"/><Relationship Id="rId30"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35" Type="http://schemas.openxmlformats.org/officeDocument/2006/relationships/hyperlink" Target="https://campus2.unimayor.edu.co/CampusSGI%20opci&#243;n:%20Campus%20Unimayor%20SAIC/Gesti&#243;n%20de%20planeaci&#243;n%20estrat&#233;gica/Direccionamiento%20estrat&#233;gico/Pol&#237;ticas/POL&#205;TICA%20CONTROL%20DE%20ACCESOS" TargetMode="External"/><Relationship Id="rId43" Type="http://schemas.openxmlformats.org/officeDocument/2006/relationships/printerSettings" Target="../printerSettings/printerSettings5.bin"/><Relationship Id="rId8" Type="http://schemas.openxmlformats.org/officeDocument/2006/relationships/hyperlink" Target="https://campus.unimayor.edu.co/CampusSGI%20opci&#243;n:%20Campus%20Unimayor%20SAIC/Gesti&#243;n%20de%20planeaci&#243;n%20estrat&#233;gica/Direccionamiento%20estrat&#233;gico/Pol&#237;ticas/POL&#205;TICA%20CONTROL%20DE%20ACCESO" TargetMode="External"/><Relationship Id="rId3" Type="http://schemas.openxmlformats.org/officeDocument/2006/relationships/hyperlink" Target="http://190.5.199.19/sgi/documentos/D10-POLITICA_DE_CONTROL_DE_ACCESO_V2.pdfDocumento%20Mejores%20Practicas%20de%20seguridad%20y%20privacidad%20de%20la%20infromacion.Se%20acoge%20la%20politica%20de%20Gmail,%20para%20el%20uso%20de%20correo%20electronico" TargetMode="External"/><Relationship Id="rId12" Type="http://schemas.openxmlformats.org/officeDocument/2006/relationships/hyperlink" Target="https://campus.unimayor.edu.co/CampusSGI%20opci&#243;n:%20Campus%20Unimayor%20SAIC/Gesti&#243;n%20de%20Recursos%20Tecnol&#243;gicos/Seguridad%20de%20la%20Informaci&#243;n/Documentos/MEJORES%20PR&#193;CTICAS" TargetMode="External"/><Relationship Id="rId17" Type="http://schemas.openxmlformats.org/officeDocument/2006/relationships/hyperlink" Target="https://campus.unimayor.edu.co/CampusSGI%20opci&#243;n:%20Campus%20Unimayor%20SAIC/Gesti&#243;n%20de%20Recursos%20Tecnol&#243;gicos/Gesti&#243;n%20de%20Recursos%20Tecnol&#243;gicos/Instructivo/DESARROLLO%20SISTEMAS%20DE%20INFORMACI&#211;N" TargetMode="External"/><Relationship Id="rId25" Type="http://schemas.openxmlformats.org/officeDocument/2006/relationships/hyperlink" Target="https://campus2.unimayor.edu.co/CampusSGI%20opci&#243;n:%20Campus%20Unimayor%20SAIC/Gesti&#243;n%20de%20planeaci&#243;n%20estrat&#233;gica/Direccionamiento%20estrat&#233;gico/Pol&#237;ticas/POL&#205;TICA%20CONTROL%20DE%20ACCESOS" TargetMode="External"/><Relationship Id="rId33" Type="http://schemas.openxmlformats.org/officeDocument/2006/relationships/hyperlink" Target="https://campus2.unimayor.edu.co/CampusSGI%20opci&#243;n:%20Campus%20Unimayor%20SAIC/Gesti&#243;n%20de%20planeaci&#243;n%20estrat&#233;gica/Direccionamiento%20estrat&#233;gico/Pol&#237;ticas/POL&#205;TICA%20DE%20CONTROL%20DE%20ACCESOS" TargetMode="External"/><Relationship Id="rId38" Type="http://schemas.openxmlformats.org/officeDocument/2006/relationships/hyperlink" Target="https://campus.unimayor.edu.co/CampusSGI%20opci&#243;n:%20Campus%20Unimayor%20SAIC/Gesti&#243;n%20de%20planeaci&#243;n%20estrat&#233;gica/Direccionamiento%20estrat&#233;gico/Pol&#237;ticas/POL&#205;TICA%20CONTROL%20DE%20ACCESOPOL&#205;TICA%20DE%20USO%20DE%20CONTROLES%20CRIPTOGR&#193;FICOS" TargetMode="External"/><Relationship Id="rId46" Type="http://schemas.openxmlformats.org/officeDocument/2006/relationships/comments" Target="../comments3.xml"/><Relationship Id="rId20" Type="http://schemas.openxmlformats.org/officeDocument/2006/relationships/hyperlink" Target="https://campus.unimayor.edu.co/CampusSGI%20opci&#243;n:%20Campus%20Unimayor%20SAIC/Gesti&#243;n%20de%20planeaci&#243;n%20estrat&#233;gica/Direccionamiento%20estrat&#233;gico/Pol&#237;ticas/POL&#205;TICA%20DE%20DESARROLLO%20SEGUROSISTEMAS%20DE%20INFORMACI&#211;N" TargetMode="External"/><Relationship Id="rId41" Type="http://schemas.openxmlformats.org/officeDocument/2006/relationships/hyperlink" Target="https://campus.unimayor.edu.co/CampusSGI%20opci&#243;n:%20Campus%20Unimayor%20SAIC/Gesti&#243;n%20de%20Recursos%20Tecnol&#243;gicos/Seguridad%20de%20la%20Informaci&#243;n/Documentos/REPORTE%20DE%20INCIDENTESMATRIZ%20DE%20RIESGOS%20DE%20SEGURIDAD%20DE%20LA%20INFORMACI&#211;N"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campus.unimayor.edu.co/CampusPlaneacion/Acciones/wfAcciones.aspx"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
  <sheetViews>
    <sheetView tabSelected="1" zoomScale="91" zoomScaleNormal="91" workbookViewId="0">
      <selection activeCell="C36" sqref="C36:G37"/>
    </sheetView>
  </sheetViews>
  <sheetFormatPr baseColWidth="10" defaultRowHeight="15" x14ac:dyDescent="0.25"/>
  <cols>
    <col min="2" max="3" width="22" customWidth="1"/>
    <col min="4" max="4" width="15.7109375" customWidth="1"/>
    <col min="5" max="5" width="16.85546875" customWidth="1"/>
    <col min="6" max="6" width="13.5703125" bestFit="1" customWidth="1"/>
    <col min="8" max="8" width="16.42578125" customWidth="1"/>
    <col min="14" max="14" width="18" customWidth="1"/>
    <col min="15" max="15" width="16.85546875" customWidth="1"/>
    <col min="16" max="16" width="14.28515625" customWidth="1"/>
  </cols>
  <sheetData>
    <row r="1" spans="2:16" ht="15.75" thickBot="1" x14ac:dyDescent="0.3">
      <c r="C1" s="1"/>
      <c r="M1" s="2"/>
      <c r="N1" s="3"/>
      <c r="O1" s="3"/>
      <c r="P1" s="2"/>
    </row>
    <row r="2" spans="2:16" x14ac:dyDescent="0.25">
      <c r="B2" s="538"/>
      <c r="C2" s="544"/>
      <c r="D2" s="494" t="s">
        <v>0</v>
      </c>
      <c r="E2" s="494"/>
      <c r="F2" s="494"/>
      <c r="G2" s="494"/>
      <c r="H2" s="494"/>
      <c r="I2" s="494"/>
      <c r="J2" s="494"/>
      <c r="K2" s="494"/>
      <c r="L2" s="494"/>
      <c r="M2" s="495"/>
      <c r="N2" s="538"/>
      <c r="O2" s="539"/>
    </row>
    <row r="3" spans="2:16" x14ac:dyDescent="0.25">
      <c r="B3" s="540"/>
      <c r="C3" s="545"/>
      <c r="D3" s="496"/>
      <c r="E3" s="496"/>
      <c r="F3" s="496"/>
      <c r="G3" s="496"/>
      <c r="H3" s="496"/>
      <c r="I3" s="496"/>
      <c r="J3" s="496"/>
      <c r="K3" s="496"/>
      <c r="L3" s="496"/>
      <c r="M3" s="497"/>
      <c r="N3" s="540"/>
      <c r="O3" s="541"/>
    </row>
    <row r="4" spans="2:16" x14ac:dyDescent="0.25">
      <c r="B4" s="540"/>
      <c r="C4" s="545"/>
      <c r="D4" s="496"/>
      <c r="E4" s="496"/>
      <c r="F4" s="496"/>
      <c r="G4" s="496"/>
      <c r="H4" s="496"/>
      <c r="I4" s="496"/>
      <c r="J4" s="496"/>
      <c r="K4" s="496"/>
      <c r="L4" s="496"/>
      <c r="M4" s="497"/>
      <c r="N4" s="540"/>
      <c r="O4" s="541"/>
    </row>
    <row r="5" spans="2:16" x14ac:dyDescent="0.25">
      <c r="B5" s="540"/>
      <c r="C5" s="545"/>
      <c r="D5" s="496"/>
      <c r="E5" s="496"/>
      <c r="F5" s="496"/>
      <c r="G5" s="496"/>
      <c r="H5" s="496"/>
      <c r="I5" s="496"/>
      <c r="J5" s="496"/>
      <c r="K5" s="496"/>
      <c r="L5" s="496"/>
      <c r="M5" s="497"/>
      <c r="N5" s="540"/>
      <c r="O5" s="541"/>
    </row>
    <row r="6" spans="2:16" x14ac:dyDescent="0.25">
      <c r="B6" s="540"/>
      <c r="C6" s="545"/>
      <c r="D6" s="496"/>
      <c r="E6" s="496"/>
      <c r="F6" s="496"/>
      <c r="G6" s="496"/>
      <c r="H6" s="496"/>
      <c r="I6" s="496"/>
      <c r="J6" s="496"/>
      <c r="K6" s="496"/>
      <c r="L6" s="496"/>
      <c r="M6" s="497"/>
      <c r="N6" s="540"/>
      <c r="O6" s="541"/>
    </row>
    <row r="7" spans="2:16" x14ac:dyDescent="0.25">
      <c r="B7" s="540"/>
      <c r="C7" s="545"/>
      <c r="D7" s="496"/>
      <c r="E7" s="496"/>
      <c r="F7" s="496"/>
      <c r="G7" s="496"/>
      <c r="H7" s="496"/>
      <c r="I7" s="496"/>
      <c r="J7" s="496"/>
      <c r="K7" s="496"/>
      <c r="L7" s="496"/>
      <c r="M7" s="497"/>
      <c r="N7" s="540"/>
      <c r="O7" s="541"/>
    </row>
    <row r="8" spans="2:16" x14ac:dyDescent="0.25">
      <c r="B8" s="540"/>
      <c r="C8" s="545"/>
      <c r="D8" s="496"/>
      <c r="E8" s="496"/>
      <c r="F8" s="496"/>
      <c r="G8" s="496"/>
      <c r="H8" s="496"/>
      <c r="I8" s="496"/>
      <c r="J8" s="496"/>
      <c r="K8" s="496"/>
      <c r="L8" s="496"/>
      <c r="M8" s="497"/>
      <c r="N8" s="540"/>
      <c r="O8" s="541"/>
    </row>
    <row r="9" spans="2:16" x14ac:dyDescent="0.25">
      <c r="B9" s="542"/>
      <c r="C9" s="546"/>
      <c r="D9" s="496"/>
      <c r="E9" s="496"/>
      <c r="F9" s="496"/>
      <c r="G9" s="496"/>
      <c r="H9" s="496"/>
      <c r="I9" s="496"/>
      <c r="J9" s="496"/>
      <c r="K9" s="496"/>
      <c r="L9" s="496"/>
      <c r="M9" s="497"/>
      <c r="N9" s="542"/>
      <c r="O9" s="543"/>
    </row>
    <row r="10" spans="2:16" ht="18.75" x14ac:dyDescent="0.25">
      <c r="B10" s="473" t="s">
        <v>1</v>
      </c>
      <c r="C10" s="474"/>
      <c r="D10" s="498" t="s">
        <v>1170</v>
      </c>
      <c r="E10" s="498"/>
      <c r="F10" s="498"/>
      <c r="G10" s="498"/>
      <c r="H10" s="498"/>
      <c r="I10" s="498"/>
      <c r="J10" s="498"/>
      <c r="K10" s="498"/>
      <c r="L10" s="498"/>
      <c r="M10" s="498"/>
      <c r="N10" s="498"/>
      <c r="O10" s="499"/>
    </row>
    <row r="11" spans="2:16" ht="18.75" x14ac:dyDescent="0.25">
      <c r="B11" s="473" t="s">
        <v>2</v>
      </c>
      <c r="C11" s="474"/>
      <c r="D11" s="500" t="s">
        <v>1432</v>
      </c>
      <c r="E11" s="501"/>
      <c r="F11" s="501"/>
      <c r="G11" s="501"/>
      <c r="H11" s="501"/>
      <c r="I11" s="501"/>
      <c r="J11" s="501"/>
      <c r="K11" s="501"/>
      <c r="L11" s="501"/>
      <c r="M11" s="501"/>
      <c r="N11" s="501"/>
      <c r="O11" s="502"/>
    </row>
    <row r="12" spans="2:16" ht="51.75" customHeight="1" x14ac:dyDescent="0.25">
      <c r="B12" s="473" t="s">
        <v>3</v>
      </c>
      <c r="C12" s="474"/>
      <c r="D12" s="475" t="s">
        <v>1395</v>
      </c>
      <c r="E12" s="475"/>
      <c r="F12" s="475"/>
      <c r="G12" s="475"/>
      <c r="H12" s="475"/>
      <c r="I12" s="475"/>
      <c r="J12" s="475"/>
      <c r="K12" s="475"/>
      <c r="L12" s="475"/>
      <c r="M12" s="475"/>
      <c r="N12" s="475"/>
      <c r="O12" s="476"/>
    </row>
    <row r="13" spans="2:16" ht="19.5" thickBot="1" x14ac:dyDescent="0.3">
      <c r="B13" s="481" t="s">
        <v>4</v>
      </c>
      <c r="C13" s="482"/>
      <c r="D13" s="483" t="s">
        <v>1434</v>
      </c>
      <c r="E13" s="483"/>
      <c r="F13" s="483"/>
      <c r="G13" s="483"/>
      <c r="H13" s="483"/>
      <c r="I13" s="483"/>
      <c r="J13" s="483"/>
      <c r="K13" s="483"/>
      <c r="L13" s="483"/>
      <c r="M13" s="483"/>
      <c r="N13" s="483"/>
      <c r="O13" s="484"/>
    </row>
    <row r="14" spans="2:16" ht="15.75" thickBot="1" x14ac:dyDescent="0.3"/>
    <row r="15" spans="2:16" ht="21.75" thickBot="1" x14ac:dyDescent="0.4">
      <c r="B15" s="485" t="s">
        <v>5</v>
      </c>
      <c r="C15" s="486"/>
      <c r="D15" s="486"/>
      <c r="E15" s="486"/>
      <c r="F15" s="486"/>
      <c r="G15" s="486"/>
      <c r="H15" s="486"/>
      <c r="I15" s="486"/>
      <c r="J15" s="486"/>
      <c r="K15" s="486"/>
      <c r="L15" s="486"/>
      <c r="M15" s="486"/>
      <c r="N15" s="486"/>
      <c r="O15" s="487"/>
    </row>
    <row r="16" spans="2:16" ht="15.75" thickBot="1" x14ac:dyDescent="0.3"/>
    <row r="17" spans="2:8" ht="15.75" x14ac:dyDescent="0.25">
      <c r="B17" s="488" t="s">
        <v>6</v>
      </c>
      <c r="C17" s="490" t="s">
        <v>7</v>
      </c>
      <c r="D17" s="490"/>
      <c r="E17" s="490"/>
      <c r="F17" s="490"/>
      <c r="G17" s="491"/>
    </row>
    <row r="18" spans="2:8" ht="38.25" x14ac:dyDescent="0.25">
      <c r="B18" s="489"/>
      <c r="C18" s="492" t="s">
        <v>8</v>
      </c>
      <c r="D18" s="492"/>
      <c r="E18" s="492"/>
      <c r="F18" s="4" t="s">
        <v>9</v>
      </c>
      <c r="G18" s="5" t="s">
        <v>10</v>
      </c>
      <c r="H18" s="4" t="s">
        <v>11</v>
      </c>
    </row>
    <row r="19" spans="2:8" x14ac:dyDescent="0.25">
      <c r="B19" s="6" t="s">
        <v>12</v>
      </c>
      <c r="C19" s="493" t="str">
        <f>ADMINISTRATIVAS!D13</f>
        <v>POLITICAS DE SEGURIDAD DE LA INFORMACIÓN</v>
      </c>
      <c r="D19" s="493"/>
      <c r="E19" s="493"/>
      <c r="F19" s="7">
        <f>VLOOKUP(B19,ADMINISTRATIVAS!$F$12:$M$76,7,FALSE)</f>
        <v>100</v>
      </c>
      <c r="G19" s="8">
        <v>100</v>
      </c>
      <c r="H19" s="9" t="str">
        <f>IF(F19&lt;=1,"INEXISTENTE",IF(F19&lt;=20,"INICIAL",IF(F19&lt;=40,"REPETIBLE",IF(F19&lt;=60,"EFECTIVO",IF(F19&lt;=80,"GESTIONADO","OPTIMIZADO")))))</f>
        <v>OPTIMIZADO</v>
      </c>
    </row>
    <row r="20" spans="2:8" x14ac:dyDescent="0.25">
      <c r="B20" s="6" t="s">
        <v>13</v>
      </c>
      <c r="C20" s="493" t="str">
        <f>ADMINISTRATIVAS!D17</f>
        <v>ORGANIZACIÓN DE LA SEGURIDAD DE LA INFORMACIÓN</v>
      </c>
      <c r="D20" s="493"/>
      <c r="E20" s="493"/>
      <c r="F20" s="7">
        <f>VLOOKUP(B20,ADMINISTRATIVAS!$F$12:$M$76,7,FALSE)</f>
        <v>80</v>
      </c>
      <c r="G20" s="8">
        <v>100</v>
      </c>
      <c r="H20" s="9" t="str">
        <f t="shared" ref="H20:H33" si="0">IF(F20&lt;=1,"INEXISTENTE",IF(F20&lt;=20,"INICIAL",IF(F20&lt;=40,"REPETIBLE",IF(F20&lt;=60,"EFECTIVO",IF(F20&lt;=80,"GESTIONADO","OPTIMIZADO")))))</f>
        <v>GESTIONADO</v>
      </c>
    </row>
    <row r="21" spans="2:8" x14ac:dyDescent="0.25">
      <c r="B21" s="6" t="s">
        <v>14</v>
      </c>
      <c r="C21" s="493" t="str">
        <f>ADMINISTRATIVAS!D28</f>
        <v>SEGURIDAD DE LOS RECURSOS HUMANOS</v>
      </c>
      <c r="D21" s="493"/>
      <c r="E21" s="493"/>
      <c r="F21" s="7">
        <f>VLOOKUP(B21,ADMINISTRATIVAS!$F$12:$M$76,7,FALSE)</f>
        <v>82</v>
      </c>
      <c r="G21" s="8">
        <v>100</v>
      </c>
      <c r="H21" s="9" t="str">
        <f t="shared" si="0"/>
        <v>OPTIMIZADO</v>
      </c>
    </row>
    <row r="22" spans="2:8" x14ac:dyDescent="0.25">
      <c r="B22" s="6" t="s">
        <v>15</v>
      </c>
      <c r="C22" s="493" t="str">
        <f>ADMINISTRATIVAS!D39</f>
        <v>GESTIÓN DE ACTIVOS</v>
      </c>
      <c r="D22" s="493"/>
      <c r="E22" s="493"/>
      <c r="F22" s="7">
        <f>VLOOKUP(B22,ADMINISTRATIVAS!$F$12:$M$76,7,FALSE)</f>
        <v>78</v>
      </c>
      <c r="G22" s="8">
        <v>100</v>
      </c>
      <c r="H22" s="9" t="str">
        <f t="shared" si="0"/>
        <v>GESTIONADO</v>
      </c>
    </row>
    <row r="23" spans="2:8" x14ac:dyDescent="0.25">
      <c r="B23" s="6" t="s">
        <v>16</v>
      </c>
      <c r="C23" s="493" t="s">
        <v>17</v>
      </c>
      <c r="D23" s="493"/>
      <c r="E23" s="493"/>
      <c r="F23" s="7">
        <f>VLOOKUP(B23,TECNICAS!$E$12:$K$117,7,FALSE)</f>
        <v>71</v>
      </c>
      <c r="G23" s="8">
        <v>100</v>
      </c>
      <c r="H23" s="9" t="str">
        <f t="shared" si="0"/>
        <v>GESTIONADO</v>
      </c>
    </row>
    <row r="24" spans="2:8" x14ac:dyDescent="0.25">
      <c r="B24" s="6" t="s">
        <v>18</v>
      </c>
      <c r="C24" s="493" t="s">
        <v>19</v>
      </c>
      <c r="D24" s="493"/>
      <c r="E24" s="493"/>
      <c r="F24" s="7">
        <f>VLOOKUP(B24,TECNICAS!$E$12:$K$117,7,FALSE)</f>
        <v>80</v>
      </c>
      <c r="G24" s="8">
        <v>100</v>
      </c>
      <c r="H24" s="9" t="str">
        <f t="shared" si="0"/>
        <v>GESTIONADO</v>
      </c>
    </row>
    <row r="25" spans="2:8" x14ac:dyDescent="0.25">
      <c r="B25" s="6" t="s">
        <v>20</v>
      </c>
      <c r="C25" s="493" t="s">
        <v>21</v>
      </c>
      <c r="D25" s="493"/>
      <c r="E25" s="493"/>
      <c r="F25" s="7">
        <f>VLOOKUP(B25,TECNICAS!$E$12:$K$117,7,FALSE)</f>
        <v>71</v>
      </c>
      <c r="G25" s="8">
        <v>100</v>
      </c>
      <c r="H25" s="9" t="str">
        <f t="shared" si="0"/>
        <v>GESTIONADO</v>
      </c>
    </row>
    <row r="26" spans="2:8" x14ac:dyDescent="0.25">
      <c r="B26" s="6" t="s">
        <v>22</v>
      </c>
      <c r="C26" s="493" t="s">
        <v>23</v>
      </c>
      <c r="D26" s="493"/>
      <c r="E26" s="493"/>
      <c r="F26" s="7">
        <f>VLOOKUP(B26,TECNICAS!$E$12:$K$117,7,FALSE)</f>
        <v>79</v>
      </c>
      <c r="G26" s="8">
        <v>100</v>
      </c>
      <c r="H26" s="9" t="str">
        <f t="shared" si="0"/>
        <v>GESTIONADO</v>
      </c>
    </row>
    <row r="27" spans="2:8" x14ac:dyDescent="0.25">
      <c r="B27" s="6" t="s">
        <v>24</v>
      </c>
      <c r="C27" s="493" t="s">
        <v>25</v>
      </c>
      <c r="D27" s="493"/>
      <c r="E27" s="493"/>
      <c r="F27" s="7">
        <f>VLOOKUP(B27,TECNICAS!$E$12:$K$117,7,FALSE)</f>
        <v>78</v>
      </c>
      <c r="G27" s="8">
        <v>100</v>
      </c>
      <c r="H27" s="9" t="str">
        <f t="shared" si="0"/>
        <v>GESTIONADO</v>
      </c>
    </row>
    <row r="28" spans="2:8" x14ac:dyDescent="0.25">
      <c r="B28" s="6" t="s">
        <v>26</v>
      </c>
      <c r="C28" s="493" t="s">
        <v>27</v>
      </c>
      <c r="D28" s="493"/>
      <c r="E28" s="493"/>
      <c r="F28" s="7">
        <f>VLOOKUP(B28,TECNICAS!$E$12:$K$117,7,FALSE)</f>
        <v>80</v>
      </c>
      <c r="G28" s="8">
        <v>100</v>
      </c>
      <c r="H28" s="9" t="str">
        <f t="shared" si="0"/>
        <v>GESTIONADO</v>
      </c>
    </row>
    <row r="29" spans="2:8" x14ac:dyDescent="0.25">
      <c r="B29" s="6" t="s">
        <v>28</v>
      </c>
      <c r="C29" s="503" t="s">
        <v>29</v>
      </c>
      <c r="D29" s="504"/>
      <c r="E29" s="505"/>
      <c r="F29" s="7">
        <f>VLOOKUP(B29,ADMINISTRATIVAS!$F$12:$M$76,7,FALSE)</f>
        <v>70</v>
      </c>
      <c r="G29" s="8">
        <v>100</v>
      </c>
      <c r="H29" s="9" t="str">
        <f t="shared" si="0"/>
        <v>GESTIONADO</v>
      </c>
    </row>
    <row r="30" spans="2:8" x14ac:dyDescent="0.25">
      <c r="B30" s="6" t="s">
        <v>30</v>
      </c>
      <c r="C30" s="493" t="s">
        <v>31</v>
      </c>
      <c r="D30" s="493"/>
      <c r="E30" s="493"/>
      <c r="F30" s="7">
        <f>VLOOKUP(B30,TECNICAS!$E$12:$K$117,7,FALSE)</f>
        <v>86</v>
      </c>
      <c r="G30" s="8">
        <v>100</v>
      </c>
      <c r="H30" s="9" t="str">
        <f t="shared" si="0"/>
        <v>OPTIMIZADO</v>
      </c>
    </row>
    <row r="31" spans="2:8" ht="27.75" customHeight="1" x14ac:dyDescent="0.25">
      <c r="B31" s="6" t="s">
        <v>32</v>
      </c>
      <c r="C31" s="509" t="str">
        <f>ADMINISTRATIVAS!D54</f>
        <v>ASPECTOS DE SEGURIDAD DE LA INFORMACIÓN DE LA GESTIÓN DE LA CONTINUIDAD DEL NEGOCIO</v>
      </c>
      <c r="D31" s="509"/>
      <c r="E31" s="509"/>
      <c r="F31" s="10">
        <f>VLOOKUP(B31,ADMINISTRATIVAS!$F$12:$M$76,7,FALSE)</f>
        <v>70</v>
      </c>
      <c r="G31" s="8">
        <v>100</v>
      </c>
      <c r="H31" s="9" t="str">
        <f t="shared" si="0"/>
        <v>GESTIONADO</v>
      </c>
    </row>
    <row r="32" spans="2:8" ht="15.75" thickBot="1" x14ac:dyDescent="0.3">
      <c r="B32" s="257" t="s">
        <v>33</v>
      </c>
      <c r="C32" s="510" t="str">
        <f>ADMINISTRATIVAS!D62</f>
        <v>CUMPLIMIENTO</v>
      </c>
      <c r="D32" s="510"/>
      <c r="E32" s="510"/>
      <c r="F32" s="258">
        <f>VLOOKUP(B32,ADMINISTRATIVAS!$F$12:$M$76,7,FALSE)</f>
        <v>85</v>
      </c>
      <c r="G32" s="8">
        <v>100</v>
      </c>
      <c r="H32" s="9" t="str">
        <f t="shared" si="0"/>
        <v>OPTIMIZADO</v>
      </c>
    </row>
    <row r="33" spans="2:15" ht="15.75" thickBot="1" x14ac:dyDescent="0.3">
      <c r="B33" s="511" t="s">
        <v>34</v>
      </c>
      <c r="C33" s="512"/>
      <c r="D33" s="512"/>
      <c r="E33" s="512"/>
      <c r="F33" s="259">
        <f>AVERAGE(F19:F32)</f>
        <v>79.285714285714292</v>
      </c>
      <c r="G33" s="260">
        <f>AVERAGE(G19:G32)</f>
        <v>100</v>
      </c>
      <c r="H33" s="9" t="str">
        <f t="shared" si="0"/>
        <v>GESTIONADO</v>
      </c>
    </row>
    <row r="34" spans="2:15" ht="15.75" thickBot="1" x14ac:dyDescent="0.3"/>
    <row r="35" spans="2:15" ht="21.75" thickBot="1" x14ac:dyDescent="0.3">
      <c r="B35" s="506" t="s">
        <v>35</v>
      </c>
      <c r="C35" s="507"/>
      <c r="D35" s="507"/>
      <c r="E35" s="507"/>
      <c r="F35" s="507"/>
      <c r="G35" s="507"/>
      <c r="H35" s="507"/>
      <c r="I35" s="507"/>
      <c r="J35" s="507"/>
      <c r="K35" s="507"/>
      <c r="L35" s="507"/>
      <c r="M35" s="507"/>
      <c r="N35" s="507"/>
      <c r="O35" s="508"/>
    </row>
    <row r="36" spans="2:15" ht="15.75" thickBot="1" x14ac:dyDescent="0.3">
      <c r="H36" s="11"/>
    </row>
    <row r="37" spans="2:15" ht="21" x14ac:dyDescent="0.25">
      <c r="B37" s="513" t="s">
        <v>36</v>
      </c>
      <c r="C37" s="515" t="s">
        <v>37</v>
      </c>
      <c r="D37" s="516"/>
      <c r="E37" s="516"/>
      <c r="F37" s="516"/>
      <c r="G37" s="517"/>
      <c r="H37" s="12"/>
    </row>
    <row r="38" spans="2:15" ht="84" x14ac:dyDescent="0.25">
      <c r="B38" s="514"/>
      <c r="C38" s="518" t="s">
        <v>38</v>
      </c>
      <c r="D38" s="519"/>
      <c r="E38" s="13" t="s">
        <v>39</v>
      </c>
      <c r="F38" s="477" t="s">
        <v>40</v>
      </c>
      <c r="G38" s="478"/>
      <c r="H38" s="14"/>
    </row>
    <row r="39" spans="2:15" ht="18.75" x14ac:dyDescent="0.3">
      <c r="B39" s="15">
        <v>1</v>
      </c>
      <c r="C39" s="524" t="s">
        <v>41</v>
      </c>
      <c r="D39" s="525"/>
      <c r="E39" s="269">
        <f>IF(PHVA!L26&gt;=40,40,PHVA!L26)/100</f>
        <v>0.35555555555555557</v>
      </c>
      <c r="F39" s="479">
        <v>0.4</v>
      </c>
      <c r="G39" s="480"/>
    </row>
    <row r="40" spans="2:15" ht="18.75" x14ac:dyDescent="0.3">
      <c r="B40" s="16">
        <v>2</v>
      </c>
      <c r="C40" s="524" t="s">
        <v>42</v>
      </c>
      <c r="D40" s="525"/>
      <c r="E40" s="269">
        <f>IF(PHVA!L31&gt;=40,40,PHVA!L31)/100</f>
        <v>0.14964285714285713</v>
      </c>
      <c r="F40" s="479">
        <v>0.2</v>
      </c>
      <c r="G40" s="480"/>
    </row>
    <row r="41" spans="2:15" ht="18.75" x14ac:dyDescent="0.3">
      <c r="B41" s="16">
        <v>3</v>
      </c>
      <c r="C41" s="524" t="s">
        <v>43</v>
      </c>
      <c r="D41" s="525"/>
      <c r="E41" s="269">
        <f>IF(PHVA!L35&gt;=40,40,PHVA!L35)/100</f>
        <v>0.16</v>
      </c>
      <c r="F41" s="479">
        <v>0.2</v>
      </c>
      <c r="G41" s="480"/>
      <c r="H41" s="11"/>
    </row>
    <row r="42" spans="2:15" ht="18.75" x14ac:dyDescent="0.3">
      <c r="B42" s="16">
        <v>4</v>
      </c>
      <c r="C42" s="524" t="s">
        <v>44</v>
      </c>
      <c r="D42" s="525"/>
      <c r="E42" s="269">
        <f>IF(PHVA!L38&gt;=40,40,PHVA!L38)/100</f>
        <v>0.16</v>
      </c>
      <c r="F42" s="479">
        <v>0.2</v>
      </c>
      <c r="G42" s="480"/>
      <c r="H42" s="11"/>
    </row>
    <row r="43" spans="2:15" ht="21.75" thickBot="1" x14ac:dyDescent="0.3">
      <c r="B43" s="520" t="s">
        <v>45</v>
      </c>
      <c r="C43" s="521"/>
      <c r="D43" s="521"/>
      <c r="E43" s="17">
        <f>SUM(E39:E42)</f>
        <v>0.82519841269841276</v>
      </c>
      <c r="F43" s="522">
        <f>SUM(F39:G42)</f>
        <v>1</v>
      </c>
      <c r="G43" s="523"/>
    </row>
    <row r="52" spans="2:16" ht="15.75" thickBot="1" x14ac:dyDescent="0.3"/>
    <row r="53" spans="2:16" ht="21.75" thickBot="1" x14ac:dyDescent="0.3">
      <c r="B53" s="506" t="s">
        <v>46</v>
      </c>
      <c r="C53" s="507"/>
      <c r="D53" s="507"/>
      <c r="E53" s="507"/>
      <c r="F53" s="507"/>
      <c r="G53" s="507"/>
      <c r="H53" s="507"/>
      <c r="I53" s="507"/>
      <c r="J53" s="507"/>
      <c r="K53" s="507"/>
      <c r="L53" s="507"/>
      <c r="M53" s="507"/>
      <c r="N53" s="507"/>
      <c r="O53" s="508"/>
    </row>
    <row r="54" spans="2:16" ht="21" x14ac:dyDescent="0.35">
      <c r="C54" s="18"/>
      <c r="D54" s="19"/>
      <c r="E54" s="19"/>
      <c r="F54" s="19"/>
      <c r="G54" s="19"/>
      <c r="H54" s="19"/>
      <c r="I54" s="19"/>
      <c r="J54" s="19"/>
      <c r="K54" s="19"/>
      <c r="L54" s="19"/>
      <c r="M54" s="19"/>
      <c r="N54" s="19"/>
      <c r="O54" s="19"/>
    </row>
    <row r="55" spans="2:16" ht="21" x14ac:dyDescent="0.35">
      <c r="D55" s="20"/>
      <c r="E55" s="535" t="s">
        <v>47</v>
      </c>
      <c r="F55" s="536" t="s">
        <v>48</v>
      </c>
      <c r="G55" s="536" t="s">
        <v>49</v>
      </c>
      <c r="K55" s="19"/>
      <c r="L55" s="19"/>
      <c r="O55" s="526" t="s">
        <v>50</v>
      </c>
      <c r="P55" s="526"/>
    </row>
    <row r="56" spans="2:16" ht="21" x14ac:dyDescent="0.35">
      <c r="D56" s="20"/>
      <c r="E56" s="535"/>
      <c r="F56" s="536"/>
      <c r="G56" s="536"/>
      <c r="K56" s="19"/>
      <c r="L56" s="19"/>
      <c r="O56" s="527"/>
      <c r="P56" s="527"/>
    </row>
    <row r="57" spans="2:16" ht="21" x14ac:dyDescent="0.35">
      <c r="C57" s="528" t="s">
        <v>51</v>
      </c>
      <c r="D57" s="529" t="s">
        <v>52</v>
      </c>
      <c r="E57" s="530" t="str">
        <f>IF(F57&lt;3,"SUFICIENTE",IF(F57&lt;7,"INTERMEDIO","CRITICO"))</f>
        <v>SUFICIENTE</v>
      </c>
      <c r="F57" s="531">
        <f>COUNTIF(MADUREZ!H12:H21,"MENOR")</f>
        <v>0</v>
      </c>
      <c r="G57" s="532">
        <v>10</v>
      </c>
      <c r="K57" s="19"/>
      <c r="L57" s="19"/>
      <c r="O57" s="21" t="s">
        <v>53</v>
      </c>
      <c r="P57" s="21" t="s">
        <v>54</v>
      </c>
    </row>
    <row r="58" spans="2:16" ht="21" x14ac:dyDescent="0.35">
      <c r="C58" s="528"/>
      <c r="D58" s="529"/>
      <c r="E58" s="530"/>
      <c r="F58" s="531"/>
      <c r="G58" s="532"/>
      <c r="K58" s="19"/>
      <c r="L58" s="19"/>
      <c r="O58" s="21" t="s">
        <v>55</v>
      </c>
      <c r="P58" s="22" t="s">
        <v>56</v>
      </c>
    </row>
    <row r="59" spans="2:16" ht="21" x14ac:dyDescent="0.35">
      <c r="C59" s="528"/>
      <c r="D59" s="533" t="s">
        <v>57</v>
      </c>
      <c r="E59" s="530" t="str">
        <f>IF(F59&lt;7,"SUFICIENTE",IF(F59&lt;15,"INTERMEDIO","CRÍTICO"))</f>
        <v>SUFICIENTE</v>
      </c>
      <c r="F59" s="531">
        <f>COUNTIF(MADUREZ!J12:J33,"MENOR")</f>
        <v>0</v>
      </c>
      <c r="G59" s="532">
        <v>21</v>
      </c>
      <c r="K59" s="19"/>
      <c r="L59" s="19"/>
      <c r="O59" s="21" t="s">
        <v>58</v>
      </c>
      <c r="P59" s="21" t="s">
        <v>59</v>
      </c>
    </row>
    <row r="60" spans="2:16" ht="21" x14ac:dyDescent="0.35">
      <c r="C60" s="528"/>
      <c r="D60" s="534"/>
      <c r="E60" s="530"/>
      <c r="F60" s="531"/>
      <c r="G60" s="532"/>
      <c r="K60" s="19"/>
      <c r="L60" s="19"/>
      <c r="M60" s="19"/>
      <c r="N60" s="19"/>
      <c r="O60" s="19"/>
    </row>
    <row r="61" spans="2:16" ht="21" x14ac:dyDescent="0.35">
      <c r="C61" s="528"/>
      <c r="D61" s="551" t="s">
        <v>60</v>
      </c>
      <c r="E61" s="530" t="str">
        <f>IF(F61&lt;14,"SUFICIENTE",IF(F61&lt;30,"INTERMEDIO","CRÍTICO"))</f>
        <v>SUFICIENTE</v>
      </c>
      <c r="F61" s="531">
        <f>COUNTIF(MADUREZ!L12:L55,"MENOR")</f>
        <v>0</v>
      </c>
      <c r="G61" s="532">
        <v>42</v>
      </c>
      <c r="K61" s="19"/>
      <c r="L61" s="19"/>
      <c r="M61" s="19"/>
      <c r="N61" s="19"/>
      <c r="O61" s="19"/>
    </row>
    <row r="62" spans="2:16" ht="21" x14ac:dyDescent="0.35">
      <c r="C62" s="528"/>
      <c r="D62" s="552"/>
      <c r="E62" s="530"/>
      <c r="F62" s="531"/>
      <c r="G62" s="532"/>
      <c r="K62" s="19"/>
      <c r="L62" s="19"/>
      <c r="M62" s="19"/>
      <c r="N62" s="19"/>
      <c r="O62" s="19"/>
    </row>
    <row r="63" spans="2:16" ht="21" x14ac:dyDescent="0.35">
      <c r="B63" s="2"/>
      <c r="C63" s="528"/>
      <c r="D63" s="547" t="s">
        <v>61</v>
      </c>
      <c r="E63" s="530" t="str">
        <f>IF(F63&lt;20,"SUFICIENTE",IF(F63&lt;40,"INTERMEDIO","CRÍTICO"))</f>
        <v>SUFICIENTE</v>
      </c>
      <c r="F63" s="531">
        <f>COUNTIF(MADUREZ!N12:N73,"MENOR")</f>
        <v>8</v>
      </c>
      <c r="G63" s="532">
        <v>59</v>
      </c>
      <c r="K63" s="19"/>
      <c r="L63" s="19"/>
      <c r="M63" s="19"/>
      <c r="N63" s="19"/>
      <c r="O63" s="19"/>
    </row>
    <row r="64" spans="2:16" ht="21" x14ac:dyDescent="0.35">
      <c r="B64" s="2"/>
      <c r="C64" s="528"/>
      <c r="D64" s="548"/>
      <c r="E64" s="530"/>
      <c r="F64" s="531"/>
      <c r="G64" s="532"/>
      <c r="K64" s="19"/>
      <c r="L64" s="19"/>
      <c r="M64" s="19"/>
      <c r="N64" s="19"/>
      <c r="O64" s="19"/>
    </row>
    <row r="65" spans="1:17" ht="21" x14ac:dyDescent="0.35">
      <c r="B65" s="2"/>
      <c r="C65" s="528"/>
      <c r="D65" s="549" t="s">
        <v>62</v>
      </c>
      <c r="E65" s="530" t="str">
        <f>IF(F65&lt;20,"SUFICIENTE",IF(F65&lt;20,"INTERMEDIO","CRÍTICO"))</f>
        <v>CRÍTICO</v>
      </c>
      <c r="F65" s="531">
        <f>COUNTIF(MADUREZ!P12:P75,"MENOR")</f>
        <v>43</v>
      </c>
      <c r="G65" s="532">
        <v>60</v>
      </c>
      <c r="K65" s="19"/>
      <c r="L65" s="19"/>
      <c r="M65" s="19"/>
      <c r="N65" s="19"/>
      <c r="O65" s="19"/>
    </row>
    <row r="66" spans="1:17" ht="21" x14ac:dyDescent="0.35">
      <c r="B66" s="2"/>
      <c r="C66" s="528"/>
      <c r="D66" s="550"/>
      <c r="E66" s="530"/>
      <c r="F66" s="531"/>
      <c r="G66" s="532"/>
      <c r="K66" s="19"/>
      <c r="L66" s="19"/>
      <c r="M66" s="19"/>
      <c r="N66" s="19"/>
      <c r="O66" s="19"/>
    </row>
    <row r="67" spans="1:17" ht="21" x14ac:dyDescent="0.35">
      <c r="C67" s="18"/>
      <c r="D67" s="19"/>
      <c r="E67" s="19"/>
      <c r="F67" s="19"/>
      <c r="G67" s="19"/>
      <c r="H67" s="19"/>
      <c r="I67" s="19"/>
      <c r="J67" s="19"/>
      <c r="K67" s="19"/>
      <c r="L67" s="19"/>
      <c r="M67" s="19"/>
      <c r="N67" s="19"/>
      <c r="O67" s="19"/>
    </row>
    <row r="68" spans="1:17" ht="15.75" thickBot="1" x14ac:dyDescent="0.3"/>
    <row r="69" spans="1:17" ht="21.75" thickBot="1" x14ac:dyDescent="0.3">
      <c r="B69" s="506" t="s">
        <v>63</v>
      </c>
      <c r="C69" s="507"/>
      <c r="D69" s="507"/>
      <c r="E69" s="507"/>
      <c r="F69" s="507"/>
      <c r="G69" s="507"/>
      <c r="H69" s="507"/>
      <c r="I69" s="507"/>
      <c r="J69" s="507"/>
      <c r="K69" s="507"/>
      <c r="L69" s="507"/>
      <c r="M69" s="507"/>
      <c r="N69" s="507"/>
      <c r="O69" s="508"/>
    </row>
    <row r="71" spans="1:17" ht="15.75" hidden="1" thickBot="1" x14ac:dyDescent="0.3">
      <c r="B71" s="271" t="s">
        <v>64</v>
      </c>
      <c r="D71" s="33" t="s">
        <v>65</v>
      </c>
      <c r="E71" s="34"/>
      <c r="F71" s="34"/>
      <c r="G71" s="34"/>
      <c r="H71" s="34"/>
      <c r="I71" s="34"/>
      <c r="J71" s="34"/>
      <c r="K71" s="34"/>
      <c r="L71" s="34"/>
      <c r="M71" s="34"/>
      <c r="N71" s="34"/>
      <c r="O71" s="34"/>
      <c r="P71" s="34"/>
      <c r="Q71" s="34"/>
    </row>
    <row r="72" spans="1:17" hidden="1" x14ac:dyDescent="0.25">
      <c r="B72" s="272" t="s">
        <v>66</v>
      </c>
      <c r="D72" s="23">
        <v>60</v>
      </c>
    </row>
    <row r="73" spans="1:17" hidden="1" x14ac:dyDescent="0.25">
      <c r="B73" s="270" t="s">
        <v>67</v>
      </c>
      <c r="D73" s="23">
        <v>60</v>
      </c>
    </row>
    <row r="74" spans="1:17" hidden="1" x14ac:dyDescent="0.25">
      <c r="B74" s="270" t="s">
        <v>68</v>
      </c>
      <c r="D74" s="23">
        <v>60</v>
      </c>
    </row>
    <row r="75" spans="1:17" hidden="1" x14ac:dyDescent="0.25">
      <c r="B75" s="270" t="s">
        <v>69</v>
      </c>
      <c r="D75" s="23">
        <v>60</v>
      </c>
    </row>
    <row r="76" spans="1:17" ht="15.75" hidden="1" thickBot="1" x14ac:dyDescent="0.3">
      <c r="B76" s="273" t="s">
        <v>70</v>
      </c>
      <c r="D76" s="23">
        <v>60</v>
      </c>
    </row>
    <row r="77" spans="1:17" ht="15.75" hidden="1" thickBot="1" x14ac:dyDescent="0.3">
      <c r="B77" s="274" t="s">
        <v>71</v>
      </c>
      <c r="D77" s="24"/>
    </row>
    <row r="78" spans="1:17" x14ac:dyDescent="0.25">
      <c r="A78" s="25"/>
      <c r="B78" s="26"/>
      <c r="C78" s="27"/>
      <c r="D78" s="28"/>
      <c r="E78" s="25"/>
      <c r="F78" s="25"/>
      <c r="G78" s="25"/>
      <c r="H78" s="25"/>
      <c r="I78" s="25"/>
      <c r="J78" s="25"/>
      <c r="K78" s="25"/>
      <c r="L78" s="25"/>
      <c r="M78" s="25"/>
      <c r="N78" s="25"/>
      <c r="O78" s="25"/>
      <c r="P78" s="25"/>
      <c r="Q78" s="25"/>
    </row>
    <row r="79" spans="1:17" x14ac:dyDescent="0.25">
      <c r="A79" s="25"/>
      <c r="B79" s="26"/>
      <c r="C79" s="27"/>
      <c r="D79" s="28"/>
      <c r="E79" s="25"/>
      <c r="F79" s="25"/>
      <c r="G79" s="25"/>
      <c r="H79" s="25"/>
      <c r="I79" s="25"/>
      <c r="J79" s="25"/>
      <c r="K79" s="25"/>
      <c r="L79" s="25"/>
      <c r="M79" s="25"/>
      <c r="N79" s="25"/>
      <c r="O79" s="25"/>
      <c r="P79" s="25"/>
      <c r="Q79" s="25"/>
    </row>
    <row r="80" spans="1:17" x14ac:dyDescent="0.25">
      <c r="A80" s="25"/>
      <c r="B80" s="26"/>
      <c r="C80" s="27"/>
      <c r="D80" s="28"/>
      <c r="E80" s="25"/>
      <c r="F80" s="25"/>
      <c r="G80" s="25"/>
      <c r="H80" s="25"/>
      <c r="I80" s="25"/>
      <c r="J80" s="25"/>
      <c r="K80" s="25"/>
      <c r="L80" s="25"/>
      <c r="M80" s="25"/>
      <c r="N80" s="25"/>
      <c r="O80" s="25"/>
      <c r="P80" s="25"/>
      <c r="Q80" s="25"/>
    </row>
    <row r="81" spans="1:17" x14ac:dyDescent="0.25">
      <c r="A81" s="25"/>
      <c r="B81" s="26"/>
      <c r="C81" s="27"/>
      <c r="D81" s="28"/>
      <c r="E81" s="25"/>
      <c r="F81" s="25"/>
      <c r="G81" s="25"/>
      <c r="H81" s="25"/>
      <c r="I81" s="25"/>
      <c r="J81" s="25"/>
      <c r="K81" s="25"/>
      <c r="L81" s="25"/>
      <c r="M81" s="25"/>
      <c r="N81" s="25"/>
      <c r="O81" s="25"/>
      <c r="P81" s="25"/>
      <c r="Q81" s="25"/>
    </row>
    <row r="82" spans="1:17" x14ac:dyDescent="0.25">
      <c r="A82" s="25"/>
      <c r="B82" s="26"/>
      <c r="C82" s="27"/>
      <c r="D82" s="28"/>
      <c r="E82" s="25"/>
      <c r="F82" s="25"/>
      <c r="G82" s="25"/>
      <c r="H82" s="25"/>
      <c r="I82" s="25"/>
      <c r="J82" s="25"/>
      <c r="K82" s="25"/>
      <c r="L82" s="25"/>
      <c r="M82" s="25"/>
      <c r="N82" s="25"/>
      <c r="O82" s="25"/>
      <c r="P82" s="25"/>
      <c r="Q82" s="25"/>
    </row>
    <row r="83" spans="1:17" x14ac:dyDescent="0.25">
      <c r="A83" s="25"/>
      <c r="B83" s="26"/>
      <c r="C83" s="27"/>
      <c r="D83" s="28"/>
      <c r="E83" s="25"/>
      <c r="F83" s="25"/>
      <c r="G83" s="25"/>
      <c r="H83" s="25"/>
      <c r="I83" s="25"/>
      <c r="J83" s="25"/>
      <c r="K83" s="25"/>
      <c r="L83" s="25"/>
      <c r="M83" s="25"/>
      <c r="N83" s="25"/>
      <c r="O83" s="25"/>
      <c r="P83" s="25"/>
      <c r="Q83" s="25"/>
    </row>
    <row r="84" spans="1:17" x14ac:dyDescent="0.25">
      <c r="A84" s="25"/>
      <c r="B84" s="26"/>
      <c r="C84" s="27"/>
      <c r="D84" s="28"/>
      <c r="E84" s="25"/>
      <c r="F84" s="25"/>
      <c r="G84" s="25"/>
      <c r="H84" s="25"/>
      <c r="I84" s="25"/>
      <c r="J84" s="25"/>
      <c r="K84" s="25"/>
      <c r="L84" s="25"/>
      <c r="M84" s="25"/>
      <c r="N84" s="25"/>
      <c r="O84" s="25"/>
      <c r="P84" s="25"/>
      <c r="Q84" s="25"/>
    </row>
    <row r="85" spans="1:17" x14ac:dyDescent="0.25">
      <c r="A85" s="25"/>
      <c r="B85" s="26"/>
      <c r="C85" s="27"/>
      <c r="D85" s="28"/>
      <c r="E85" s="25"/>
      <c r="F85" s="25"/>
      <c r="G85" s="25"/>
      <c r="H85" s="25"/>
      <c r="I85" s="25"/>
      <c r="J85" s="25"/>
      <c r="K85" s="25"/>
      <c r="L85" s="25"/>
      <c r="M85" s="25"/>
      <c r="N85" s="25"/>
      <c r="O85" s="25"/>
      <c r="P85" s="25"/>
      <c r="Q85" s="25"/>
    </row>
    <row r="86" spans="1:17" x14ac:dyDescent="0.25">
      <c r="A86" s="25"/>
      <c r="B86" s="26"/>
      <c r="C86" s="27"/>
      <c r="D86" s="28"/>
      <c r="E86" s="25"/>
      <c r="F86" s="25"/>
      <c r="G86" s="25"/>
      <c r="H86" s="25"/>
      <c r="I86" s="25"/>
      <c r="J86" s="25"/>
      <c r="K86" s="25"/>
      <c r="L86" s="25"/>
      <c r="M86" s="25"/>
      <c r="N86" s="25"/>
      <c r="O86" s="25"/>
      <c r="P86" s="25"/>
      <c r="Q86" s="25"/>
    </row>
    <row r="87" spans="1:17" x14ac:dyDescent="0.25">
      <c r="A87" s="25"/>
      <c r="B87" s="26"/>
      <c r="C87" s="27"/>
      <c r="D87" s="28"/>
      <c r="E87" s="25"/>
      <c r="F87" s="25"/>
      <c r="G87" s="25"/>
      <c r="H87" s="25"/>
      <c r="I87" s="25"/>
      <c r="J87" s="25"/>
      <c r="K87" s="25"/>
      <c r="L87" s="25"/>
      <c r="M87" s="25"/>
      <c r="N87" s="25"/>
      <c r="O87" s="25"/>
      <c r="P87" s="25"/>
      <c r="Q87" s="25"/>
    </row>
    <row r="88" spans="1:17" x14ac:dyDescent="0.25">
      <c r="A88" s="25"/>
      <c r="B88" s="26"/>
      <c r="C88" s="27"/>
      <c r="D88" s="28"/>
      <c r="E88" s="25"/>
      <c r="F88" s="25"/>
      <c r="G88" s="25"/>
      <c r="H88" s="25"/>
      <c r="I88" s="25"/>
      <c r="J88" s="25"/>
      <c r="K88" s="25"/>
      <c r="L88" s="25"/>
      <c r="M88" s="25"/>
      <c r="N88" s="25"/>
      <c r="O88" s="25"/>
      <c r="P88" s="25"/>
      <c r="Q88" s="25"/>
    </row>
    <row r="89" spans="1:17" x14ac:dyDescent="0.25">
      <c r="A89" s="25"/>
      <c r="B89" s="26"/>
      <c r="C89" s="27"/>
      <c r="D89" s="28"/>
      <c r="E89" s="25"/>
      <c r="F89" s="25"/>
      <c r="G89" s="25"/>
      <c r="H89" s="25"/>
      <c r="I89" s="25"/>
      <c r="J89" s="25"/>
      <c r="K89" s="25"/>
      <c r="L89" s="25"/>
      <c r="M89" s="25"/>
      <c r="N89" s="25"/>
      <c r="O89" s="25"/>
      <c r="P89" s="25"/>
      <c r="Q89" s="25"/>
    </row>
    <row r="90" spans="1:17" x14ac:dyDescent="0.25">
      <c r="A90" s="29"/>
      <c r="B90" s="29"/>
      <c r="C90" s="29"/>
      <c r="D90" s="29"/>
      <c r="E90" s="29"/>
      <c r="F90" s="29"/>
      <c r="G90" s="29"/>
      <c r="H90" s="29"/>
      <c r="I90" s="29"/>
      <c r="J90" s="29"/>
      <c r="K90" s="29"/>
      <c r="L90" s="29"/>
      <c r="M90" s="29"/>
      <c r="N90" s="29"/>
      <c r="O90" s="29"/>
      <c r="P90" s="29"/>
      <c r="Q90" s="29"/>
    </row>
    <row r="93" spans="1:17" x14ac:dyDescent="0.25">
      <c r="B93" s="537" t="s">
        <v>72</v>
      </c>
      <c r="C93" s="537"/>
      <c r="D93" s="537"/>
      <c r="K93" s="30"/>
      <c r="L93" s="31"/>
      <c r="M93" s="31"/>
    </row>
    <row r="94" spans="1:17" x14ac:dyDescent="0.25">
      <c r="B94" s="35" t="s">
        <v>73</v>
      </c>
      <c r="C94" s="268" t="s">
        <v>74</v>
      </c>
      <c r="D94" s="268" t="s">
        <v>75</v>
      </c>
      <c r="E94" s="34"/>
      <c r="F94" s="34"/>
      <c r="G94" s="34"/>
      <c r="H94" s="34"/>
      <c r="I94" s="34"/>
      <c r="J94" s="34"/>
      <c r="K94" s="36"/>
      <c r="L94" s="37"/>
      <c r="M94" s="37"/>
      <c r="N94" s="34"/>
      <c r="O94" s="34"/>
      <c r="P94" s="34"/>
      <c r="Q94" s="34"/>
    </row>
    <row r="95" spans="1:17" x14ac:dyDescent="0.25">
      <c r="B95" s="284" t="s">
        <v>67</v>
      </c>
      <c r="C95" s="32">
        <f>VLOOKUP(B95,CIBER!A205:B210,2,0)</f>
        <v>77.083333333333329</v>
      </c>
      <c r="D95" s="32">
        <v>100</v>
      </c>
      <c r="K95" s="30"/>
      <c r="L95" s="31"/>
      <c r="M95" s="31"/>
    </row>
    <row r="96" spans="1:17" x14ac:dyDescent="0.25">
      <c r="B96" s="284" t="s">
        <v>66</v>
      </c>
      <c r="C96" s="32">
        <f>VLOOKUP(B96,CIBER!A206:B211,2,0)</f>
        <v>81.538461538461533</v>
      </c>
      <c r="D96" s="32">
        <v>100</v>
      </c>
      <c r="K96" s="30"/>
      <c r="L96" s="31"/>
      <c r="M96" s="31"/>
    </row>
    <row r="97" spans="2:13" x14ac:dyDescent="0.25">
      <c r="B97" s="284" t="s">
        <v>70</v>
      </c>
      <c r="C97" s="32">
        <f>VLOOKUP(B97,CIBER!A207:B212,2,0)</f>
        <v>83.75</v>
      </c>
      <c r="D97" s="32">
        <v>100</v>
      </c>
      <c r="K97" s="30"/>
      <c r="L97" s="31"/>
      <c r="M97" s="31"/>
    </row>
    <row r="98" spans="2:13" x14ac:dyDescent="0.25">
      <c r="B98" s="284" t="s">
        <v>69</v>
      </c>
      <c r="C98" s="32">
        <f>VLOOKUP(B98,CIBER!A208:B213,2,0)</f>
        <v>80</v>
      </c>
      <c r="D98" s="32">
        <v>100</v>
      </c>
      <c r="K98" s="30"/>
      <c r="L98" s="31"/>
      <c r="M98" s="31"/>
    </row>
    <row r="99" spans="2:13" x14ac:dyDescent="0.25">
      <c r="B99" s="284" t="s">
        <v>76</v>
      </c>
      <c r="C99" s="32">
        <f>VLOOKUP(B99,CIBER!A205:B210,2,0)</f>
        <v>73.949579831932766</v>
      </c>
      <c r="D99" s="32">
        <v>100</v>
      </c>
    </row>
    <row r="100" spans="2:13" ht="16.5" thickBot="1" x14ac:dyDescent="0.3">
      <c r="B100" s="340" t="s">
        <v>45</v>
      </c>
      <c r="C100" s="341">
        <f>(SUM(C95:C99)/5)/100</f>
        <v>0.79264274940745538</v>
      </c>
      <c r="D100" s="341">
        <v>1</v>
      </c>
    </row>
  </sheetData>
  <mergeCells count="73">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C23:E23"/>
    <mergeCell ref="C24:E24"/>
    <mergeCell ref="C25:E25"/>
    <mergeCell ref="C26:E26"/>
    <mergeCell ref="C27:E27"/>
    <mergeCell ref="D2:M9"/>
    <mergeCell ref="B10:C10"/>
    <mergeCell ref="D10:O10"/>
    <mergeCell ref="B11:C11"/>
    <mergeCell ref="D11:O11"/>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H8" sqref="H8"/>
    </sheetView>
  </sheetViews>
  <sheetFormatPr baseColWidth="10" defaultRowHeight="15" x14ac:dyDescent="0.25"/>
  <cols>
    <col min="2" max="2" width="24" style="56" customWidth="1"/>
    <col min="3" max="3" width="19.140625" style="56" customWidth="1"/>
    <col min="4" max="4" width="30.7109375" style="56" customWidth="1"/>
  </cols>
  <sheetData>
    <row r="1" spans="1:5" ht="15.75" thickBot="1" x14ac:dyDescent="0.3">
      <c r="A1" s="38"/>
      <c r="B1" s="255"/>
      <c r="C1" s="255"/>
      <c r="D1" s="255"/>
      <c r="E1" s="38"/>
    </row>
    <row r="2" spans="1:5" ht="15.75" thickBot="1" x14ac:dyDescent="0.3">
      <c r="A2" s="38"/>
      <c r="B2" s="553" t="s">
        <v>77</v>
      </c>
      <c r="C2" s="554"/>
      <c r="D2" s="555"/>
      <c r="E2" s="39"/>
    </row>
    <row r="3" spans="1:5" ht="15.75" thickBot="1" x14ac:dyDescent="0.3">
      <c r="A3" s="38"/>
      <c r="B3" s="40" t="s">
        <v>78</v>
      </c>
      <c r="C3" s="41" t="s">
        <v>79</v>
      </c>
      <c r="D3" s="42" t="s">
        <v>80</v>
      </c>
      <c r="E3" s="39"/>
    </row>
    <row r="4" spans="1:5" ht="15.75" thickBot="1" x14ac:dyDescent="0.3">
      <c r="A4" s="38"/>
      <c r="B4" s="43" t="s">
        <v>81</v>
      </c>
      <c r="C4" s="44" t="s">
        <v>82</v>
      </c>
      <c r="D4" s="45" t="s">
        <v>83</v>
      </c>
      <c r="E4" s="39"/>
    </row>
    <row r="5" spans="1:5" ht="64.5" thickBot="1" x14ac:dyDescent="0.3">
      <c r="A5" s="38"/>
      <c r="B5" s="43" t="s">
        <v>84</v>
      </c>
      <c r="C5" s="46">
        <v>0</v>
      </c>
      <c r="D5" s="45" t="s">
        <v>85</v>
      </c>
      <c r="E5" s="39"/>
    </row>
    <row r="6" spans="1:5" ht="141" thickBot="1" x14ac:dyDescent="0.3">
      <c r="A6" s="38"/>
      <c r="B6" s="43" t="s">
        <v>52</v>
      </c>
      <c r="C6" s="46">
        <v>20</v>
      </c>
      <c r="D6" s="45" t="s">
        <v>86</v>
      </c>
      <c r="E6" s="39"/>
    </row>
    <row r="7" spans="1:5" ht="141" thickBot="1" x14ac:dyDescent="0.3">
      <c r="A7" s="38"/>
      <c r="B7" s="43" t="s">
        <v>57</v>
      </c>
      <c r="C7" s="46">
        <v>40</v>
      </c>
      <c r="D7" s="45" t="s">
        <v>87</v>
      </c>
      <c r="E7" s="39"/>
    </row>
    <row r="8" spans="1:5" ht="102.75" thickBot="1" x14ac:dyDescent="0.3">
      <c r="A8" s="38"/>
      <c r="B8" s="43" t="s">
        <v>88</v>
      </c>
      <c r="C8" s="46">
        <v>60</v>
      </c>
      <c r="D8" s="45" t="s">
        <v>89</v>
      </c>
      <c r="E8" s="39"/>
    </row>
    <row r="9" spans="1:5" ht="77.25" thickBot="1" x14ac:dyDescent="0.3">
      <c r="A9" s="38"/>
      <c r="B9" s="47" t="s">
        <v>90</v>
      </c>
      <c r="C9" s="48">
        <v>80</v>
      </c>
      <c r="D9" s="49" t="s">
        <v>91</v>
      </c>
      <c r="E9" s="39"/>
    </row>
    <row r="10" spans="1:5" ht="63.75" x14ac:dyDescent="0.25">
      <c r="A10" s="38"/>
      <c r="B10" s="47" t="s">
        <v>62</v>
      </c>
      <c r="C10" s="48">
        <v>100</v>
      </c>
      <c r="D10" s="49" t="s">
        <v>92</v>
      </c>
      <c r="E10" s="38"/>
    </row>
    <row r="11" spans="1:5" x14ac:dyDescent="0.25">
      <c r="A11" s="38"/>
      <c r="B11" s="255"/>
      <c r="C11" s="255"/>
      <c r="D11" s="255"/>
      <c r="E11" s="38"/>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0"/>
  <sheetViews>
    <sheetView topLeftCell="A57" zoomScale="84" zoomScaleNormal="84" workbookViewId="0">
      <selection activeCell="Q42" sqref="Q42"/>
    </sheetView>
  </sheetViews>
  <sheetFormatPr baseColWidth="10" defaultColWidth="14.42578125" defaultRowHeight="15" customHeight="1" x14ac:dyDescent="0.25"/>
  <cols>
    <col min="1" max="2" width="10.7109375" style="343" customWidth="1"/>
    <col min="3" max="3" width="16.42578125" style="343" customWidth="1"/>
    <col min="4" max="14" width="10.7109375" style="343" customWidth="1"/>
    <col min="15" max="15" width="41.28515625" style="343" customWidth="1"/>
    <col min="16" max="16" width="46.5703125" style="343" customWidth="1"/>
    <col min="17" max="17" width="19.7109375" style="343" customWidth="1"/>
    <col min="18" max="26" width="10.7109375" style="343" customWidth="1"/>
    <col min="27" max="16384" width="14.42578125" style="343"/>
  </cols>
  <sheetData>
    <row r="1" spans="1:17" ht="15.75" thickBot="1" x14ac:dyDescent="0.3">
      <c r="B1" s="342"/>
    </row>
    <row r="2" spans="1:17" x14ac:dyDescent="0.25">
      <c r="B2" s="592" t="s">
        <v>1</v>
      </c>
      <c r="C2" s="593"/>
      <c r="D2" s="598" t="s">
        <v>93</v>
      </c>
      <c r="E2" s="593"/>
      <c r="F2" s="593"/>
      <c r="G2" s="593"/>
      <c r="H2" s="593"/>
      <c r="I2" s="593"/>
      <c r="J2" s="593"/>
      <c r="K2" s="593"/>
      <c r="L2" s="593"/>
      <c r="M2" s="593"/>
      <c r="N2" s="593"/>
      <c r="O2" s="592" t="s">
        <v>94</v>
      </c>
      <c r="P2" s="601"/>
    </row>
    <row r="3" spans="1:17" x14ac:dyDescent="0.25">
      <c r="B3" s="594"/>
      <c r="C3" s="595"/>
      <c r="D3" s="599"/>
      <c r="E3" s="595"/>
      <c r="F3" s="595"/>
      <c r="G3" s="595"/>
      <c r="H3" s="595"/>
      <c r="I3" s="595"/>
      <c r="J3" s="595"/>
      <c r="K3" s="595"/>
      <c r="L3" s="595"/>
      <c r="M3" s="595"/>
      <c r="N3" s="600"/>
      <c r="O3" s="594"/>
      <c r="P3" s="602"/>
    </row>
    <row r="4" spans="1:17" x14ac:dyDescent="0.25">
      <c r="B4" s="594"/>
      <c r="C4" s="595"/>
      <c r="D4" s="599"/>
      <c r="E4" s="595"/>
      <c r="F4" s="595"/>
      <c r="G4" s="595"/>
      <c r="H4" s="595"/>
      <c r="I4" s="595"/>
      <c r="J4" s="595"/>
      <c r="K4" s="595"/>
      <c r="L4" s="595"/>
      <c r="M4" s="595"/>
      <c r="N4" s="600"/>
      <c r="O4" s="594"/>
      <c r="P4" s="602"/>
    </row>
    <row r="5" spans="1:17" ht="15.75" thickBot="1" x14ac:dyDescent="0.3">
      <c r="B5" s="594"/>
      <c r="C5" s="595"/>
      <c r="D5" s="599"/>
      <c r="E5" s="600"/>
      <c r="F5" s="600"/>
      <c r="G5" s="600"/>
      <c r="H5" s="600"/>
      <c r="I5" s="600"/>
      <c r="J5" s="600"/>
      <c r="K5" s="600"/>
      <c r="L5" s="600"/>
      <c r="M5" s="600"/>
      <c r="N5" s="600"/>
      <c r="O5" s="594"/>
      <c r="P5" s="602"/>
    </row>
    <row r="6" spans="1:17" x14ac:dyDescent="0.25">
      <c r="B6" s="594"/>
      <c r="C6" s="595"/>
      <c r="D6" s="604" t="str">
        <f>PORTADA!D10</f>
        <v>INSTITUCIÓN UNIVERSITARIA COLEGIO MAYOR DEL CAUCA</v>
      </c>
      <c r="E6" s="593"/>
      <c r="F6" s="593"/>
      <c r="G6" s="593"/>
      <c r="H6" s="593"/>
      <c r="I6" s="593"/>
      <c r="J6" s="593"/>
      <c r="K6" s="593"/>
      <c r="L6" s="593"/>
      <c r="M6" s="593"/>
      <c r="N6" s="593"/>
      <c r="O6" s="594"/>
      <c r="P6" s="602"/>
      <c r="Q6" s="344"/>
    </row>
    <row r="7" spans="1:17" x14ac:dyDescent="0.25">
      <c r="B7" s="594"/>
      <c r="C7" s="595"/>
      <c r="D7" s="594"/>
      <c r="E7" s="595"/>
      <c r="F7" s="595"/>
      <c r="G7" s="595"/>
      <c r="H7" s="595"/>
      <c r="I7" s="595"/>
      <c r="J7" s="595"/>
      <c r="K7" s="595"/>
      <c r="L7" s="595"/>
      <c r="M7" s="595"/>
      <c r="N7" s="595"/>
      <c r="O7" s="594"/>
      <c r="P7" s="602"/>
      <c r="Q7" s="344"/>
    </row>
    <row r="8" spans="1:17" x14ac:dyDescent="0.25">
      <c r="B8" s="594"/>
      <c r="C8" s="595"/>
      <c r="D8" s="594"/>
      <c r="E8" s="595"/>
      <c r="F8" s="595"/>
      <c r="G8" s="595"/>
      <c r="H8" s="595"/>
      <c r="I8" s="595"/>
      <c r="J8" s="595"/>
      <c r="K8" s="595"/>
      <c r="L8" s="595"/>
      <c r="M8" s="595"/>
      <c r="N8" s="595"/>
      <c r="O8" s="594"/>
      <c r="P8" s="602"/>
      <c r="Q8" s="344"/>
    </row>
    <row r="9" spans="1:17" ht="15.75" thickBot="1" x14ac:dyDescent="0.3">
      <c r="B9" s="596"/>
      <c r="C9" s="597"/>
      <c r="D9" s="596"/>
      <c r="E9" s="597"/>
      <c r="F9" s="597"/>
      <c r="G9" s="597"/>
      <c r="H9" s="597"/>
      <c r="I9" s="597"/>
      <c r="J9" s="597"/>
      <c r="K9" s="597"/>
      <c r="L9" s="597"/>
      <c r="M9" s="597"/>
      <c r="N9" s="597"/>
      <c r="O9" s="596"/>
      <c r="P9" s="603"/>
      <c r="Q9" s="344"/>
    </row>
    <row r="10" spans="1:17" x14ac:dyDescent="0.25">
      <c r="P10" s="344"/>
      <c r="Q10" s="344"/>
    </row>
    <row r="11" spans="1:17" ht="14.25" customHeight="1" x14ac:dyDescent="0.25">
      <c r="B11" s="590" t="s">
        <v>95</v>
      </c>
      <c r="C11" s="591"/>
      <c r="D11" s="591"/>
      <c r="E11" s="591"/>
      <c r="F11" s="591"/>
      <c r="G11" s="591"/>
      <c r="H11" s="591"/>
      <c r="I11" s="591"/>
      <c r="J11" s="591"/>
      <c r="K11" s="591"/>
      <c r="L11" s="591"/>
      <c r="M11" s="591"/>
      <c r="N11" s="591"/>
      <c r="O11" s="591"/>
      <c r="P11" s="591"/>
      <c r="Q11" s="344"/>
    </row>
    <row r="12" spans="1:17" x14ac:dyDescent="0.25">
      <c r="B12" s="586" t="s">
        <v>96</v>
      </c>
      <c r="C12" s="558"/>
      <c r="D12" s="556" t="s">
        <v>1171</v>
      </c>
      <c r="E12" s="557"/>
      <c r="F12" s="557"/>
      <c r="G12" s="557"/>
      <c r="H12" s="557"/>
      <c r="I12" s="557"/>
      <c r="J12" s="557"/>
      <c r="K12" s="557"/>
      <c r="L12" s="557"/>
      <c r="M12" s="557"/>
      <c r="N12" s="557"/>
      <c r="O12" s="557"/>
      <c r="P12" s="558"/>
      <c r="Q12" s="344"/>
    </row>
    <row r="13" spans="1:17" ht="29.25" customHeight="1" x14ac:dyDescent="0.25">
      <c r="B13" s="586" t="s">
        <v>97</v>
      </c>
      <c r="C13" s="558"/>
      <c r="D13" s="556" t="s">
        <v>1172</v>
      </c>
      <c r="E13" s="557"/>
      <c r="F13" s="557"/>
      <c r="G13" s="557"/>
      <c r="H13" s="557"/>
      <c r="I13" s="557"/>
      <c r="J13" s="557"/>
      <c r="K13" s="557"/>
      <c r="L13" s="557"/>
      <c r="M13" s="557"/>
      <c r="N13" s="557"/>
      <c r="O13" s="557"/>
      <c r="P13" s="558"/>
    </row>
    <row r="14" spans="1:17" ht="82.5" customHeight="1" x14ac:dyDescent="0.25">
      <c r="B14" s="586" t="s">
        <v>98</v>
      </c>
      <c r="C14" s="558"/>
      <c r="D14" s="587" t="s">
        <v>1173</v>
      </c>
      <c r="E14" s="557"/>
      <c r="F14" s="557"/>
      <c r="G14" s="557"/>
      <c r="H14" s="557"/>
      <c r="I14" s="557"/>
      <c r="J14" s="557"/>
      <c r="K14" s="557"/>
      <c r="L14" s="557"/>
      <c r="M14" s="557"/>
      <c r="N14" s="557"/>
      <c r="O14" s="557"/>
      <c r="P14" s="558"/>
    </row>
    <row r="15" spans="1:17" ht="238.5" customHeight="1" x14ac:dyDescent="0.25">
      <c r="A15" s="445"/>
      <c r="B15" s="586" t="s">
        <v>99</v>
      </c>
      <c r="C15" s="558"/>
      <c r="D15" s="588" t="s">
        <v>1333</v>
      </c>
      <c r="E15" s="557"/>
      <c r="F15" s="557"/>
      <c r="G15" s="557"/>
      <c r="H15" s="557"/>
      <c r="I15" s="557"/>
      <c r="J15" s="557"/>
      <c r="K15" s="557"/>
      <c r="L15" s="557"/>
      <c r="M15" s="557"/>
      <c r="N15" s="557"/>
      <c r="O15" s="557"/>
      <c r="P15" s="558"/>
    </row>
    <row r="16" spans="1:17" ht="299.25" customHeight="1" x14ac:dyDescent="0.25">
      <c r="B16" s="586" t="s">
        <v>100</v>
      </c>
      <c r="C16" s="558"/>
      <c r="D16" s="589" t="s">
        <v>1255</v>
      </c>
      <c r="E16" s="557"/>
      <c r="F16" s="557"/>
      <c r="G16" s="557"/>
      <c r="H16" s="557"/>
      <c r="I16" s="557"/>
      <c r="J16" s="557"/>
      <c r="K16" s="557"/>
      <c r="L16" s="557"/>
      <c r="M16" s="557"/>
      <c r="N16" s="557"/>
      <c r="O16" s="557"/>
      <c r="P16" s="558"/>
    </row>
    <row r="17" spans="1:17" x14ac:dyDescent="0.25">
      <c r="A17" s="345"/>
      <c r="B17" s="346"/>
      <c r="C17" s="346"/>
      <c r="D17" s="347"/>
      <c r="E17" s="347"/>
      <c r="F17" s="347"/>
      <c r="G17" s="347"/>
      <c r="H17" s="347"/>
      <c r="I17" s="347"/>
      <c r="J17" s="347"/>
      <c r="K17" s="347"/>
      <c r="L17" s="347"/>
      <c r="M17" s="347"/>
      <c r="N17" s="347"/>
      <c r="O17" s="345"/>
      <c r="P17" s="345"/>
      <c r="Q17" s="345"/>
    </row>
    <row r="18" spans="1:17" x14ac:dyDescent="0.25">
      <c r="B18" s="590" t="s">
        <v>101</v>
      </c>
      <c r="C18" s="591"/>
      <c r="D18" s="591"/>
      <c r="E18" s="591"/>
      <c r="F18" s="591"/>
      <c r="G18" s="591"/>
      <c r="H18" s="591"/>
      <c r="I18" s="591"/>
      <c r="J18" s="591"/>
      <c r="K18" s="591"/>
      <c r="L18" s="591"/>
      <c r="M18" s="591"/>
      <c r="N18" s="591"/>
      <c r="O18" s="591"/>
      <c r="P18" s="591"/>
    </row>
    <row r="19" spans="1:17" x14ac:dyDescent="0.25">
      <c r="A19" s="348"/>
      <c r="B19" s="576" t="s">
        <v>102</v>
      </c>
      <c r="C19" s="557"/>
      <c r="D19" s="557"/>
      <c r="E19" s="557"/>
      <c r="F19" s="558"/>
      <c r="G19" s="556" t="s">
        <v>103</v>
      </c>
      <c r="H19" s="557"/>
      <c r="I19" s="557"/>
      <c r="J19" s="557"/>
      <c r="K19" s="557"/>
      <c r="L19" s="557"/>
      <c r="M19" s="557"/>
      <c r="N19" s="557"/>
      <c r="O19" s="557"/>
      <c r="P19" s="558"/>
      <c r="Q19" s="348"/>
    </row>
    <row r="20" spans="1:17" x14ac:dyDescent="0.25">
      <c r="A20" s="348"/>
      <c r="B20" s="576" t="s">
        <v>104</v>
      </c>
      <c r="C20" s="557"/>
      <c r="D20" s="557"/>
      <c r="E20" s="557"/>
      <c r="F20" s="558"/>
      <c r="G20" s="556" t="s">
        <v>60</v>
      </c>
      <c r="H20" s="557"/>
      <c r="I20" s="557"/>
      <c r="J20" s="557"/>
      <c r="K20" s="557"/>
      <c r="L20" s="557"/>
      <c r="M20" s="557"/>
      <c r="N20" s="557"/>
      <c r="O20" s="557"/>
      <c r="P20" s="558"/>
      <c r="Q20" s="348"/>
    </row>
    <row r="21" spans="1:17" ht="15.75" customHeight="1" x14ac:dyDescent="0.25">
      <c r="A21" s="348"/>
      <c r="B21" s="576" t="s">
        <v>105</v>
      </c>
      <c r="C21" s="557"/>
      <c r="D21" s="557"/>
      <c r="E21" s="557"/>
      <c r="F21" s="558"/>
      <c r="G21" s="562" t="s">
        <v>1387</v>
      </c>
      <c r="H21" s="557"/>
      <c r="I21" s="557"/>
      <c r="J21" s="557"/>
      <c r="K21" s="557"/>
      <c r="L21" s="557"/>
      <c r="M21" s="557"/>
      <c r="N21" s="557"/>
      <c r="O21" s="557"/>
      <c r="P21" s="558"/>
      <c r="Q21" s="348"/>
    </row>
    <row r="22" spans="1:17" ht="15.75" customHeight="1" thickBot="1" x14ac:dyDescent="0.3"/>
    <row r="23" spans="1:17" ht="15.75" customHeight="1" x14ac:dyDescent="0.25">
      <c r="A23" s="348"/>
      <c r="B23" s="577" t="s">
        <v>106</v>
      </c>
      <c r="C23" s="579" t="s">
        <v>107</v>
      </c>
      <c r="D23" s="580"/>
      <c r="E23" s="580"/>
      <c r="F23" s="580"/>
      <c r="G23" s="580"/>
      <c r="H23" s="580"/>
      <c r="I23" s="580"/>
      <c r="J23" s="580"/>
      <c r="K23" s="580"/>
      <c r="L23" s="580"/>
      <c r="M23" s="580"/>
      <c r="N23" s="581"/>
      <c r="O23" s="582" t="s">
        <v>108</v>
      </c>
      <c r="P23" s="584" t="s">
        <v>109</v>
      </c>
      <c r="Q23" s="348"/>
    </row>
    <row r="24" spans="1:17" ht="15.75" customHeight="1" x14ac:dyDescent="0.25">
      <c r="A24" s="348"/>
      <c r="B24" s="578"/>
      <c r="C24" s="586" t="s">
        <v>110</v>
      </c>
      <c r="D24" s="557"/>
      <c r="E24" s="557"/>
      <c r="F24" s="557"/>
      <c r="G24" s="557"/>
      <c r="H24" s="557"/>
      <c r="I24" s="557"/>
      <c r="J24" s="557"/>
      <c r="K24" s="557"/>
      <c r="L24" s="557"/>
      <c r="M24" s="557"/>
      <c r="N24" s="558"/>
      <c r="O24" s="583"/>
      <c r="P24" s="585"/>
      <c r="Q24" s="349"/>
    </row>
    <row r="25" spans="1:17" ht="30" x14ac:dyDescent="0.25">
      <c r="A25" s="349"/>
      <c r="B25" s="350">
        <v>1</v>
      </c>
      <c r="C25" s="556" t="s">
        <v>111</v>
      </c>
      <c r="D25" s="557"/>
      <c r="E25" s="557"/>
      <c r="F25" s="557"/>
      <c r="G25" s="557"/>
      <c r="H25" s="557"/>
      <c r="I25" s="557"/>
      <c r="J25" s="557"/>
      <c r="K25" s="557"/>
      <c r="L25" s="557"/>
      <c r="M25" s="557"/>
      <c r="N25" s="558"/>
      <c r="O25" s="422" t="s">
        <v>1175</v>
      </c>
      <c r="P25" s="422" t="s">
        <v>1174</v>
      </c>
      <c r="Q25" s="349"/>
    </row>
    <row r="26" spans="1:17" ht="111" customHeight="1" x14ac:dyDescent="0.25">
      <c r="A26" s="349"/>
      <c r="B26" s="350">
        <v>2</v>
      </c>
      <c r="C26" s="556" t="s">
        <v>97</v>
      </c>
      <c r="D26" s="557"/>
      <c r="E26" s="557"/>
      <c r="F26" s="557"/>
      <c r="G26" s="557"/>
      <c r="H26" s="557"/>
      <c r="I26" s="557"/>
      <c r="J26" s="557"/>
      <c r="K26" s="557"/>
      <c r="L26" s="557"/>
      <c r="M26" s="557"/>
      <c r="N26" s="558"/>
      <c r="O26" s="443" t="s">
        <v>1411</v>
      </c>
      <c r="P26" s="379" t="s">
        <v>1490</v>
      </c>
      <c r="Q26" s="349"/>
    </row>
    <row r="27" spans="1:17" ht="114.75" customHeight="1" x14ac:dyDescent="0.25">
      <c r="A27" s="349"/>
      <c r="B27" s="350">
        <v>3</v>
      </c>
      <c r="C27" s="556" t="s">
        <v>112</v>
      </c>
      <c r="D27" s="557"/>
      <c r="E27" s="557"/>
      <c r="F27" s="557"/>
      <c r="G27" s="557"/>
      <c r="H27" s="557"/>
      <c r="I27" s="557"/>
      <c r="J27" s="557"/>
      <c r="K27" s="557"/>
      <c r="L27" s="557"/>
      <c r="M27" s="557"/>
      <c r="N27" s="558"/>
      <c r="O27" s="426" t="s">
        <v>1429</v>
      </c>
      <c r="P27" s="451" t="s">
        <v>1428</v>
      </c>
      <c r="Q27" s="441"/>
    </row>
    <row r="28" spans="1:17" ht="116.25" customHeight="1" x14ac:dyDescent="0.25">
      <c r="A28" s="349"/>
      <c r="B28" s="350">
        <v>4</v>
      </c>
      <c r="C28" s="556" t="s">
        <v>99</v>
      </c>
      <c r="D28" s="557"/>
      <c r="E28" s="557"/>
      <c r="F28" s="557"/>
      <c r="G28" s="557"/>
      <c r="H28" s="557"/>
      <c r="I28" s="557"/>
      <c r="J28" s="557"/>
      <c r="K28" s="557"/>
      <c r="L28" s="557"/>
      <c r="M28" s="557"/>
      <c r="N28" s="558"/>
      <c r="O28" s="424" t="s">
        <v>1334</v>
      </c>
      <c r="P28" s="379" t="s">
        <v>1491</v>
      </c>
      <c r="Q28" s="442"/>
    </row>
    <row r="29" spans="1:17" ht="45" x14ac:dyDescent="0.25">
      <c r="A29" s="349"/>
      <c r="B29" s="350">
        <v>5</v>
      </c>
      <c r="C29" s="556" t="s">
        <v>113</v>
      </c>
      <c r="D29" s="557"/>
      <c r="E29" s="557"/>
      <c r="F29" s="557"/>
      <c r="G29" s="557"/>
      <c r="H29" s="557"/>
      <c r="I29" s="557"/>
      <c r="J29" s="557"/>
      <c r="K29" s="557"/>
      <c r="L29" s="557"/>
      <c r="M29" s="557"/>
      <c r="N29" s="558"/>
      <c r="O29" s="424" t="s">
        <v>1430</v>
      </c>
      <c r="P29" s="379" t="s">
        <v>1255</v>
      </c>
      <c r="Q29" s="349"/>
    </row>
    <row r="30" spans="1:17" ht="180" x14ac:dyDescent="0.25">
      <c r="A30" s="349"/>
      <c r="B30" s="350">
        <v>6</v>
      </c>
      <c r="C30" s="556" t="s">
        <v>114</v>
      </c>
      <c r="D30" s="557"/>
      <c r="E30" s="557"/>
      <c r="F30" s="557"/>
      <c r="G30" s="557"/>
      <c r="H30" s="557"/>
      <c r="I30" s="557"/>
      <c r="J30" s="557"/>
      <c r="K30" s="557"/>
      <c r="L30" s="557"/>
      <c r="M30" s="557"/>
      <c r="N30" s="558"/>
      <c r="O30" s="422" t="s">
        <v>1431</v>
      </c>
      <c r="P30" s="451" t="s">
        <v>1492</v>
      </c>
      <c r="Q30" s="349"/>
    </row>
    <row r="31" spans="1:17" ht="105" x14ac:dyDescent="0.25">
      <c r="A31" s="349"/>
      <c r="B31" s="350">
        <v>7</v>
      </c>
      <c r="C31" s="556" t="s">
        <v>115</v>
      </c>
      <c r="D31" s="557"/>
      <c r="E31" s="557"/>
      <c r="F31" s="557"/>
      <c r="G31" s="557"/>
      <c r="H31" s="557"/>
      <c r="I31" s="557"/>
      <c r="J31" s="557"/>
      <c r="K31" s="557"/>
      <c r="L31" s="557"/>
      <c r="M31" s="557"/>
      <c r="N31" s="558"/>
      <c r="O31" s="422" t="s">
        <v>1335</v>
      </c>
      <c r="P31" s="379" t="s">
        <v>1493</v>
      </c>
      <c r="Q31" s="349"/>
    </row>
    <row r="32" spans="1:17" ht="90" x14ac:dyDescent="0.25">
      <c r="A32" s="349"/>
      <c r="B32" s="350">
        <v>8</v>
      </c>
      <c r="C32" s="556" t="s">
        <v>116</v>
      </c>
      <c r="D32" s="557"/>
      <c r="E32" s="557"/>
      <c r="F32" s="557"/>
      <c r="G32" s="557"/>
      <c r="H32" s="557"/>
      <c r="I32" s="557"/>
      <c r="J32" s="557"/>
      <c r="K32" s="557"/>
      <c r="L32" s="557"/>
      <c r="M32" s="557"/>
      <c r="N32" s="558"/>
      <c r="O32" s="422" t="s">
        <v>1336</v>
      </c>
      <c r="P32" s="379" t="s">
        <v>1494</v>
      </c>
      <c r="Q32" s="349"/>
    </row>
    <row r="33" spans="1:26" s="355" customFormat="1" ht="42" customHeight="1" x14ac:dyDescent="0.25">
      <c r="A33" s="352"/>
      <c r="B33" s="353">
        <v>9</v>
      </c>
      <c r="C33" s="567" t="s">
        <v>117</v>
      </c>
      <c r="D33" s="568"/>
      <c r="E33" s="568"/>
      <c r="F33" s="568"/>
      <c r="G33" s="568"/>
      <c r="H33" s="568"/>
      <c r="I33" s="568"/>
      <c r="J33" s="568"/>
      <c r="K33" s="568"/>
      <c r="L33" s="568"/>
      <c r="M33" s="568"/>
      <c r="N33" s="569"/>
      <c r="O33" s="468" t="s">
        <v>1515</v>
      </c>
      <c r="P33" s="467" t="s">
        <v>1516</v>
      </c>
      <c r="Q33" s="352"/>
      <c r="R33" s="354"/>
      <c r="S33" s="354"/>
      <c r="T33" s="354"/>
      <c r="U33" s="354"/>
      <c r="V33" s="354"/>
      <c r="W33" s="354"/>
      <c r="X33" s="354"/>
      <c r="Y33" s="354"/>
      <c r="Z33" s="354"/>
    </row>
    <row r="34" spans="1:26" ht="44.25" customHeight="1" x14ac:dyDescent="0.25">
      <c r="A34" s="356"/>
      <c r="B34" s="388">
        <v>10</v>
      </c>
      <c r="C34" s="575" t="s">
        <v>118</v>
      </c>
      <c r="D34" s="557"/>
      <c r="E34" s="557"/>
      <c r="F34" s="557"/>
      <c r="G34" s="557"/>
      <c r="H34" s="557"/>
      <c r="I34" s="557"/>
      <c r="J34" s="557"/>
      <c r="K34" s="557"/>
      <c r="L34" s="557"/>
      <c r="M34" s="557"/>
      <c r="N34" s="558"/>
      <c r="O34" s="464" t="s">
        <v>1256</v>
      </c>
      <c r="P34" s="427" t="s">
        <v>1517</v>
      </c>
      <c r="Q34" s="356"/>
      <c r="R34" s="342"/>
      <c r="S34" s="342"/>
      <c r="T34" s="342"/>
      <c r="U34" s="342"/>
      <c r="V34" s="342"/>
      <c r="W34" s="342"/>
      <c r="X34" s="342"/>
      <c r="Y34" s="342"/>
      <c r="Z34" s="342"/>
    </row>
    <row r="35" spans="1:26" ht="90" x14ac:dyDescent="0.25">
      <c r="A35" s="349"/>
      <c r="B35" s="350">
        <v>11</v>
      </c>
      <c r="C35" s="556" t="s">
        <v>119</v>
      </c>
      <c r="D35" s="557"/>
      <c r="E35" s="557"/>
      <c r="F35" s="557"/>
      <c r="G35" s="557"/>
      <c r="H35" s="557"/>
      <c r="I35" s="557"/>
      <c r="J35" s="557"/>
      <c r="K35" s="557"/>
      <c r="L35" s="557"/>
      <c r="M35" s="557"/>
      <c r="N35" s="558"/>
      <c r="O35" s="422" t="s">
        <v>1337</v>
      </c>
      <c r="P35" s="379" t="s">
        <v>1495</v>
      </c>
      <c r="Q35" s="349"/>
    </row>
    <row r="36" spans="1:26" s="355" customFormat="1" ht="113.25" customHeight="1" x14ac:dyDescent="0.25">
      <c r="A36" s="352"/>
      <c r="B36" s="353">
        <v>12</v>
      </c>
      <c r="C36" s="567" t="s">
        <v>120</v>
      </c>
      <c r="D36" s="568"/>
      <c r="E36" s="568"/>
      <c r="F36" s="568"/>
      <c r="G36" s="568"/>
      <c r="H36" s="568"/>
      <c r="I36" s="568"/>
      <c r="J36" s="568"/>
      <c r="K36" s="568"/>
      <c r="L36" s="568"/>
      <c r="M36" s="568"/>
      <c r="N36" s="569"/>
      <c r="O36" s="444" t="s">
        <v>1338</v>
      </c>
      <c r="P36" s="379" t="s">
        <v>1496</v>
      </c>
      <c r="Q36" s="352"/>
      <c r="R36" s="354"/>
      <c r="S36" s="354"/>
      <c r="T36" s="354"/>
      <c r="U36" s="354"/>
      <c r="V36" s="354"/>
      <c r="W36" s="354"/>
      <c r="X36" s="354"/>
      <c r="Y36" s="354"/>
      <c r="Z36" s="354"/>
    </row>
    <row r="37" spans="1:26" ht="90" x14ac:dyDescent="0.25">
      <c r="A37" s="349"/>
      <c r="B37" s="350">
        <v>13</v>
      </c>
      <c r="C37" s="556" t="s">
        <v>121</v>
      </c>
      <c r="D37" s="557"/>
      <c r="E37" s="557"/>
      <c r="F37" s="557"/>
      <c r="G37" s="557"/>
      <c r="H37" s="557"/>
      <c r="I37" s="557"/>
      <c r="J37" s="557"/>
      <c r="K37" s="557"/>
      <c r="L37" s="557"/>
      <c r="M37" s="557"/>
      <c r="N37" s="558"/>
      <c r="O37" s="422" t="s">
        <v>1337</v>
      </c>
      <c r="P37" s="379" t="s">
        <v>1495</v>
      </c>
      <c r="Q37" s="349"/>
    </row>
    <row r="38" spans="1:26" ht="90" x14ac:dyDescent="0.25">
      <c r="A38" s="349"/>
      <c r="B38" s="350">
        <v>14</v>
      </c>
      <c r="C38" s="556" t="s">
        <v>122</v>
      </c>
      <c r="D38" s="557"/>
      <c r="E38" s="557"/>
      <c r="F38" s="557"/>
      <c r="G38" s="557"/>
      <c r="H38" s="557"/>
      <c r="I38" s="557"/>
      <c r="J38" s="557"/>
      <c r="K38" s="557"/>
      <c r="L38" s="557"/>
      <c r="M38" s="557"/>
      <c r="N38" s="558"/>
      <c r="O38" s="422" t="s">
        <v>1337</v>
      </c>
      <c r="P38" s="457" t="s">
        <v>1495</v>
      </c>
      <c r="Q38" s="349"/>
    </row>
    <row r="39" spans="1:26" ht="90" x14ac:dyDescent="0.25">
      <c r="A39" s="349"/>
      <c r="B39" s="350">
        <v>15</v>
      </c>
      <c r="C39" s="556" t="s">
        <v>123</v>
      </c>
      <c r="D39" s="557"/>
      <c r="E39" s="557"/>
      <c r="F39" s="557"/>
      <c r="G39" s="557"/>
      <c r="H39" s="557"/>
      <c r="I39" s="557"/>
      <c r="J39" s="557"/>
      <c r="K39" s="557"/>
      <c r="L39" s="557"/>
      <c r="M39" s="557"/>
      <c r="N39" s="558"/>
      <c r="O39" s="422" t="s">
        <v>1337</v>
      </c>
      <c r="P39" s="457" t="s">
        <v>1495</v>
      </c>
      <c r="Q39" s="349"/>
    </row>
    <row r="40" spans="1:26" ht="182.25" customHeight="1" x14ac:dyDescent="0.25">
      <c r="A40" s="356"/>
      <c r="B40" s="388">
        <v>16</v>
      </c>
      <c r="C40" s="562" t="s">
        <v>124</v>
      </c>
      <c r="D40" s="557"/>
      <c r="E40" s="557"/>
      <c r="F40" s="557"/>
      <c r="G40" s="557"/>
      <c r="H40" s="557"/>
      <c r="I40" s="557"/>
      <c r="J40" s="557"/>
      <c r="K40" s="557"/>
      <c r="L40" s="557"/>
      <c r="M40" s="557"/>
      <c r="N40" s="558"/>
      <c r="O40" s="459" t="s">
        <v>1531</v>
      </c>
      <c r="P40" s="421" t="s">
        <v>1386</v>
      </c>
      <c r="Q40" s="356"/>
      <c r="R40" s="342"/>
      <c r="S40" s="342"/>
      <c r="T40" s="342"/>
      <c r="U40" s="342"/>
      <c r="V40" s="342"/>
      <c r="W40" s="342"/>
      <c r="X40" s="342"/>
      <c r="Y40" s="342"/>
      <c r="Z40" s="342"/>
    </row>
    <row r="41" spans="1:26" s="355" customFormat="1" ht="90" x14ac:dyDescent="0.25">
      <c r="A41" s="352"/>
      <c r="B41" s="353">
        <v>17</v>
      </c>
      <c r="C41" s="567" t="s">
        <v>125</v>
      </c>
      <c r="D41" s="568"/>
      <c r="E41" s="568"/>
      <c r="F41" s="568"/>
      <c r="G41" s="568"/>
      <c r="H41" s="568"/>
      <c r="I41" s="568"/>
      <c r="J41" s="568"/>
      <c r="K41" s="568"/>
      <c r="L41" s="568"/>
      <c r="M41" s="568"/>
      <c r="N41" s="569"/>
      <c r="O41" s="423" t="s">
        <v>1339</v>
      </c>
      <c r="P41" s="427" t="s">
        <v>1497</v>
      </c>
      <c r="Q41" s="352"/>
    </row>
    <row r="42" spans="1:26" ht="105" x14ac:dyDescent="0.25">
      <c r="A42" s="349"/>
      <c r="B42" s="350">
        <v>18</v>
      </c>
      <c r="C42" s="556" t="s">
        <v>126</v>
      </c>
      <c r="D42" s="557"/>
      <c r="E42" s="557"/>
      <c r="F42" s="557"/>
      <c r="G42" s="557"/>
      <c r="H42" s="557"/>
      <c r="I42" s="557"/>
      <c r="J42" s="557"/>
      <c r="K42" s="557"/>
      <c r="L42" s="557"/>
      <c r="M42" s="557"/>
      <c r="N42" s="558"/>
      <c r="O42" s="386" t="s">
        <v>1340</v>
      </c>
      <c r="P42" s="379" t="s">
        <v>1498</v>
      </c>
      <c r="Q42" s="349"/>
    </row>
    <row r="43" spans="1:26" ht="90" x14ac:dyDescent="0.25">
      <c r="A43" s="356"/>
      <c r="B43" s="388">
        <v>19</v>
      </c>
      <c r="C43" s="562" t="s">
        <v>127</v>
      </c>
      <c r="D43" s="557"/>
      <c r="E43" s="557"/>
      <c r="F43" s="557"/>
      <c r="G43" s="557"/>
      <c r="H43" s="557"/>
      <c r="I43" s="557"/>
      <c r="J43" s="557"/>
      <c r="K43" s="557"/>
      <c r="L43" s="557"/>
      <c r="M43" s="557"/>
      <c r="N43" s="558"/>
      <c r="O43" s="426" t="s">
        <v>1401</v>
      </c>
      <c r="P43" s="428" t="s">
        <v>1499</v>
      </c>
      <c r="Q43" s="356"/>
      <c r="R43" s="342"/>
      <c r="S43" s="342"/>
      <c r="T43" s="342"/>
      <c r="U43" s="342"/>
      <c r="V43" s="342"/>
      <c r="W43" s="342"/>
      <c r="X43" s="342"/>
      <c r="Y43" s="342"/>
      <c r="Z43" s="342"/>
    </row>
    <row r="44" spans="1:26" s="355" customFormat="1" ht="90" x14ac:dyDescent="0.25">
      <c r="A44" s="352"/>
      <c r="B44" s="353">
        <v>20</v>
      </c>
      <c r="C44" s="567" t="s">
        <v>128</v>
      </c>
      <c r="D44" s="568"/>
      <c r="E44" s="568"/>
      <c r="F44" s="568"/>
      <c r="G44" s="568"/>
      <c r="H44" s="568"/>
      <c r="I44" s="568"/>
      <c r="J44" s="568"/>
      <c r="K44" s="568"/>
      <c r="L44" s="568"/>
      <c r="M44" s="568"/>
      <c r="N44" s="569"/>
      <c r="O44" s="365" t="s">
        <v>1341</v>
      </c>
      <c r="P44" s="379" t="s">
        <v>1500</v>
      </c>
      <c r="Q44" s="352"/>
    </row>
    <row r="45" spans="1:26" x14ac:dyDescent="0.25">
      <c r="A45" s="356"/>
      <c r="B45" s="388">
        <v>21</v>
      </c>
      <c r="C45" s="562" t="s">
        <v>129</v>
      </c>
      <c r="D45" s="557"/>
      <c r="E45" s="557"/>
      <c r="F45" s="557"/>
      <c r="G45" s="557"/>
      <c r="H45" s="557"/>
      <c r="I45" s="557"/>
      <c r="J45" s="557"/>
      <c r="K45" s="557"/>
      <c r="L45" s="557"/>
      <c r="M45" s="557"/>
      <c r="N45" s="558"/>
      <c r="O45" s="342"/>
      <c r="P45" s="359"/>
      <c r="Q45" s="356"/>
      <c r="R45" s="342"/>
      <c r="S45" s="342"/>
      <c r="T45" s="342"/>
      <c r="U45" s="342"/>
      <c r="V45" s="342"/>
      <c r="W45" s="342"/>
      <c r="X45" s="342"/>
      <c r="Y45" s="342"/>
      <c r="Z45" s="342"/>
    </row>
    <row r="46" spans="1:26" s="355" customFormat="1" x14ac:dyDescent="0.25">
      <c r="A46" s="352"/>
      <c r="B46" s="353">
        <v>22</v>
      </c>
      <c r="C46" s="567" t="s">
        <v>130</v>
      </c>
      <c r="D46" s="568"/>
      <c r="E46" s="568"/>
      <c r="F46" s="568"/>
      <c r="G46" s="568"/>
      <c r="H46" s="568"/>
      <c r="I46" s="568"/>
      <c r="J46" s="568"/>
      <c r="K46" s="568"/>
      <c r="L46" s="568"/>
      <c r="M46" s="568"/>
      <c r="N46" s="569"/>
      <c r="O46" s="458" t="s">
        <v>1342</v>
      </c>
      <c r="P46" s="360"/>
      <c r="Q46" s="352"/>
      <c r="R46" s="354"/>
      <c r="S46" s="354"/>
      <c r="T46" s="354"/>
      <c r="U46" s="354"/>
      <c r="V46" s="354"/>
      <c r="W46" s="354"/>
      <c r="X46" s="354"/>
      <c r="Y46" s="354"/>
      <c r="Z46" s="354"/>
    </row>
    <row r="47" spans="1:26" ht="195" x14ac:dyDescent="0.25">
      <c r="A47" s="356"/>
      <c r="B47" s="388">
        <v>23</v>
      </c>
      <c r="C47" s="562" t="s">
        <v>1165</v>
      </c>
      <c r="D47" s="557"/>
      <c r="E47" s="557"/>
      <c r="F47" s="557"/>
      <c r="G47" s="557"/>
      <c r="H47" s="557"/>
      <c r="I47" s="557"/>
      <c r="J47" s="557"/>
      <c r="K47" s="557"/>
      <c r="L47" s="557"/>
      <c r="M47" s="557"/>
      <c r="N47" s="558"/>
      <c r="O47" s="459" t="s">
        <v>1530</v>
      </c>
      <c r="P47" s="421" t="s">
        <v>1386</v>
      </c>
      <c r="Q47" s="356"/>
      <c r="R47" s="342"/>
      <c r="S47" s="342"/>
      <c r="T47" s="342"/>
      <c r="U47" s="342"/>
      <c r="V47" s="342"/>
      <c r="W47" s="342"/>
      <c r="X47" s="342"/>
      <c r="Y47" s="342"/>
      <c r="Z47" s="342"/>
    </row>
    <row r="48" spans="1:26" x14ac:dyDescent="0.25">
      <c r="A48" s="356"/>
      <c r="B48" s="388">
        <v>24</v>
      </c>
      <c r="C48" s="562" t="s">
        <v>131</v>
      </c>
      <c r="D48" s="557"/>
      <c r="E48" s="557"/>
      <c r="F48" s="557"/>
      <c r="G48" s="557"/>
      <c r="H48" s="557"/>
      <c r="I48" s="557"/>
      <c r="J48" s="557"/>
      <c r="K48" s="557"/>
      <c r="L48" s="557"/>
      <c r="M48" s="557"/>
      <c r="N48" s="558"/>
      <c r="O48" s="357"/>
      <c r="P48" s="358"/>
      <c r="Q48" s="356"/>
      <c r="R48" s="342"/>
      <c r="S48" s="342"/>
      <c r="T48" s="342"/>
      <c r="U48" s="342"/>
      <c r="V48" s="342"/>
      <c r="W48" s="342"/>
      <c r="X48" s="342"/>
      <c r="Y48" s="342"/>
      <c r="Z48" s="342"/>
    </row>
    <row r="49" spans="1:26" s="355" customFormat="1" ht="90" x14ac:dyDescent="0.25">
      <c r="A49" s="352"/>
      <c r="B49" s="353">
        <v>25</v>
      </c>
      <c r="C49" s="567" t="s">
        <v>132</v>
      </c>
      <c r="D49" s="568"/>
      <c r="E49" s="568"/>
      <c r="F49" s="568"/>
      <c r="G49" s="568"/>
      <c r="H49" s="568"/>
      <c r="I49" s="568"/>
      <c r="J49" s="568"/>
      <c r="K49" s="568"/>
      <c r="L49" s="568"/>
      <c r="M49" s="568"/>
      <c r="N49" s="569"/>
      <c r="O49" s="365" t="s">
        <v>1343</v>
      </c>
      <c r="P49" s="379" t="s">
        <v>1501</v>
      </c>
      <c r="Q49" s="352"/>
    </row>
    <row r="50" spans="1:26" s="355" customFormat="1" x14ac:dyDescent="0.25">
      <c r="A50" s="352"/>
      <c r="B50" s="353">
        <v>26</v>
      </c>
      <c r="C50" s="567" t="s">
        <v>133</v>
      </c>
      <c r="D50" s="568"/>
      <c r="E50" s="568"/>
      <c r="F50" s="568"/>
      <c r="G50" s="568"/>
      <c r="H50" s="568"/>
      <c r="I50" s="568"/>
      <c r="J50" s="568"/>
      <c r="K50" s="568"/>
      <c r="L50" s="568"/>
      <c r="M50" s="568"/>
      <c r="N50" s="569"/>
      <c r="O50" s="353" t="s">
        <v>1176</v>
      </c>
      <c r="P50" s="360" t="s">
        <v>1257</v>
      </c>
      <c r="Q50" s="352"/>
      <c r="R50" s="354"/>
      <c r="S50" s="354"/>
      <c r="T50" s="354"/>
      <c r="U50" s="354"/>
      <c r="V50" s="354"/>
      <c r="W50" s="354"/>
      <c r="X50" s="354"/>
      <c r="Y50" s="354"/>
      <c r="Z50" s="354"/>
    </row>
    <row r="51" spans="1:26" s="373" customFormat="1" x14ac:dyDescent="0.25">
      <c r="A51" s="368"/>
      <c r="B51" s="369">
        <v>27</v>
      </c>
      <c r="C51" s="572" t="s">
        <v>1166</v>
      </c>
      <c r="D51" s="573"/>
      <c r="E51" s="573"/>
      <c r="F51" s="573"/>
      <c r="G51" s="573"/>
      <c r="H51" s="573"/>
      <c r="I51" s="573"/>
      <c r="J51" s="573"/>
      <c r="K51" s="573"/>
      <c r="L51" s="573"/>
      <c r="M51" s="573"/>
      <c r="N51" s="574"/>
      <c r="O51" s="370" t="s">
        <v>1344</v>
      </c>
      <c r="P51" s="371"/>
      <c r="Q51" s="368"/>
      <c r="R51" s="372"/>
      <c r="S51" s="372"/>
      <c r="T51" s="372"/>
      <c r="U51" s="372"/>
      <c r="V51" s="372"/>
      <c r="W51" s="372"/>
      <c r="X51" s="372"/>
      <c r="Y51" s="372"/>
      <c r="Z51" s="372"/>
    </row>
    <row r="52" spans="1:26" s="355" customFormat="1" ht="94.5" customHeight="1" x14ac:dyDescent="0.25">
      <c r="A52" s="352"/>
      <c r="B52" s="353">
        <v>28</v>
      </c>
      <c r="C52" s="567" t="s">
        <v>134</v>
      </c>
      <c r="D52" s="568"/>
      <c r="E52" s="568"/>
      <c r="F52" s="568"/>
      <c r="G52" s="568"/>
      <c r="H52" s="568"/>
      <c r="I52" s="568"/>
      <c r="J52" s="568"/>
      <c r="K52" s="568"/>
      <c r="L52" s="568"/>
      <c r="M52" s="568"/>
      <c r="N52" s="569"/>
      <c r="O52" s="365" t="s">
        <v>1345</v>
      </c>
      <c r="P52" s="456" t="s">
        <v>1502</v>
      </c>
      <c r="Q52" s="352"/>
    </row>
    <row r="53" spans="1:26" s="355" customFormat="1" ht="107.25" customHeight="1" x14ac:dyDescent="0.25">
      <c r="A53" s="387"/>
      <c r="B53" s="388">
        <v>29</v>
      </c>
      <c r="C53" s="562" t="s">
        <v>135</v>
      </c>
      <c r="D53" s="557"/>
      <c r="E53" s="557"/>
      <c r="F53" s="557"/>
      <c r="G53" s="557"/>
      <c r="H53" s="557"/>
      <c r="I53" s="557"/>
      <c r="J53" s="557"/>
      <c r="K53" s="557"/>
      <c r="L53" s="557"/>
      <c r="M53" s="557"/>
      <c r="N53" s="558"/>
      <c r="O53" s="420" t="s">
        <v>1379</v>
      </c>
      <c r="P53" s="379" t="s">
        <v>1503</v>
      </c>
      <c r="Q53" s="387"/>
      <c r="R53" s="389"/>
      <c r="S53" s="389"/>
      <c r="T53" s="389"/>
      <c r="U53" s="389"/>
      <c r="V53" s="389"/>
      <c r="W53" s="389"/>
      <c r="X53" s="389"/>
      <c r="Y53" s="389"/>
      <c r="Z53" s="389"/>
    </row>
    <row r="54" spans="1:26" s="355" customFormat="1" ht="60" x14ac:dyDescent="0.25">
      <c r="A54" s="387"/>
      <c r="B54" s="388">
        <v>30</v>
      </c>
      <c r="C54" s="562" t="s">
        <v>136</v>
      </c>
      <c r="D54" s="557"/>
      <c r="E54" s="557"/>
      <c r="F54" s="557"/>
      <c r="G54" s="557"/>
      <c r="H54" s="557"/>
      <c r="I54" s="557"/>
      <c r="J54" s="557"/>
      <c r="K54" s="557"/>
      <c r="L54" s="557"/>
      <c r="M54" s="557"/>
      <c r="N54" s="558"/>
      <c r="O54" s="460" t="s">
        <v>1369</v>
      </c>
      <c r="P54" s="447"/>
      <c r="Q54" s="387"/>
      <c r="R54" s="389"/>
      <c r="S54" s="389"/>
      <c r="T54" s="389"/>
      <c r="U54" s="389"/>
      <c r="V54" s="389"/>
      <c r="W54" s="389"/>
      <c r="X54" s="389"/>
      <c r="Y54" s="389"/>
      <c r="Z54" s="389"/>
    </row>
    <row r="55" spans="1:26" s="376" customFormat="1" ht="409.5" x14ac:dyDescent="0.25">
      <c r="A55" s="374"/>
      <c r="B55" s="375">
        <v>31</v>
      </c>
      <c r="C55" s="563" t="s">
        <v>137</v>
      </c>
      <c r="D55" s="564"/>
      <c r="E55" s="564"/>
      <c r="F55" s="564"/>
      <c r="G55" s="564"/>
      <c r="H55" s="564"/>
      <c r="I55" s="564"/>
      <c r="J55" s="564"/>
      <c r="K55" s="564"/>
      <c r="L55" s="564"/>
      <c r="M55" s="564"/>
      <c r="N55" s="565"/>
      <c r="O55" s="446" t="s">
        <v>1346</v>
      </c>
      <c r="P55" s="461" t="s">
        <v>1347</v>
      </c>
      <c r="Q55" s="355"/>
      <c r="R55" s="355"/>
      <c r="S55" s="355"/>
      <c r="T55" s="355"/>
      <c r="U55" s="355"/>
      <c r="V55" s="355"/>
      <c r="W55" s="355"/>
      <c r="X55" s="355"/>
      <c r="Y55" s="355"/>
      <c r="Z55" s="355"/>
    </row>
    <row r="56" spans="1:26" ht="102" customHeight="1" x14ac:dyDescent="0.25">
      <c r="A56" s="349"/>
      <c r="B56" s="350">
        <v>32</v>
      </c>
      <c r="C56" s="556" t="s">
        <v>138</v>
      </c>
      <c r="D56" s="557"/>
      <c r="E56" s="557"/>
      <c r="F56" s="557"/>
      <c r="G56" s="557"/>
      <c r="H56" s="557"/>
      <c r="I56" s="557"/>
      <c r="J56" s="557"/>
      <c r="K56" s="557"/>
      <c r="L56" s="557"/>
      <c r="M56" s="557"/>
      <c r="N56" s="558"/>
      <c r="O56" s="386" t="s">
        <v>1348</v>
      </c>
      <c r="P56" s="462" t="s">
        <v>1504</v>
      </c>
      <c r="Q56" s="349"/>
    </row>
    <row r="57" spans="1:26" ht="90" x14ac:dyDescent="0.25">
      <c r="A57" s="349"/>
      <c r="B57" s="350">
        <v>33</v>
      </c>
      <c r="C57" s="556" t="s">
        <v>139</v>
      </c>
      <c r="D57" s="557"/>
      <c r="E57" s="557"/>
      <c r="F57" s="557"/>
      <c r="G57" s="557"/>
      <c r="H57" s="557"/>
      <c r="I57" s="557"/>
      <c r="J57" s="557"/>
      <c r="K57" s="557"/>
      <c r="L57" s="557"/>
      <c r="M57" s="557"/>
      <c r="N57" s="558"/>
      <c r="O57" s="361" t="s">
        <v>1349</v>
      </c>
      <c r="P57" s="379" t="s">
        <v>1505</v>
      </c>
      <c r="Q57" s="349"/>
    </row>
    <row r="58" spans="1:26" ht="90" x14ac:dyDescent="0.25">
      <c r="A58" s="349"/>
      <c r="B58" s="350">
        <v>34</v>
      </c>
      <c r="C58" s="566" t="s">
        <v>140</v>
      </c>
      <c r="D58" s="557"/>
      <c r="E58" s="557"/>
      <c r="F58" s="557"/>
      <c r="G58" s="557"/>
      <c r="H58" s="557"/>
      <c r="I58" s="557"/>
      <c r="J58" s="557"/>
      <c r="K58" s="557"/>
      <c r="L58" s="557"/>
      <c r="M58" s="557"/>
      <c r="N58" s="558"/>
      <c r="O58" s="361" t="s">
        <v>1350</v>
      </c>
      <c r="P58" s="379" t="s">
        <v>1506</v>
      </c>
      <c r="Q58" s="349"/>
    </row>
    <row r="59" spans="1:26" x14ac:dyDescent="0.25">
      <c r="A59" s="349"/>
      <c r="B59" s="350"/>
      <c r="C59" s="560" t="s">
        <v>141</v>
      </c>
      <c r="D59" s="557"/>
      <c r="E59" s="557"/>
      <c r="F59" s="557"/>
      <c r="G59" s="557"/>
      <c r="H59" s="557"/>
      <c r="I59" s="557"/>
      <c r="J59" s="557"/>
      <c r="K59" s="557"/>
      <c r="L59" s="557"/>
      <c r="M59" s="557"/>
      <c r="N59" s="558"/>
      <c r="O59" s="362"/>
      <c r="P59" s="363"/>
      <c r="Q59" s="349"/>
    </row>
    <row r="60" spans="1:26" ht="90" x14ac:dyDescent="0.25">
      <c r="A60" s="349"/>
      <c r="B60" s="350">
        <v>35</v>
      </c>
      <c r="C60" s="556" t="s">
        <v>142</v>
      </c>
      <c r="D60" s="557"/>
      <c r="E60" s="557"/>
      <c r="F60" s="557"/>
      <c r="G60" s="557"/>
      <c r="H60" s="557"/>
      <c r="I60" s="557"/>
      <c r="J60" s="557"/>
      <c r="K60" s="557"/>
      <c r="L60" s="557"/>
      <c r="M60" s="557"/>
      <c r="N60" s="558"/>
      <c r="O60" s="361" t="s">
        <v>1351</v>
      </c>
      <c r="P60" s="379" t="s">
        <v>1507</v>
      </c>
      <c r="Q60" s="349"/>
    </row>
    <row r="61" spans="1:26" ht="90" x14ac:dyDescent="0.25">
      <c r="A61" s="356"/>
      <c r="B61" s="388">
        <v>36</v>
      </c>
      <c r="C61" s="562" t="s">
        <v>143</v>
      </c>
      <c r="D61" s="557"/>
      <c r="E61" s="557"/>
      <c r="F61" s="557"/>
      <c r="G61" s="557"/>
      <c r="H61" s="557"/>
      <c r="I61" s="557"/>
      <c r="J61" s="557"/>
      <c r="K61" s="557"/>
      <c r="L61" s="557"/>
      <c r="M61" s="557"/>
      <c r="N61" s="558"/>
      <c r="O61" s="420" t="s">
        <v>1348</v>
      </c>
      <c r="P61" s="379" t="s">
        <v>1508</v>
      </c>
      <c r="Q61" s="356"/>
      <c r="R61" s="342"/>
      <c r="S61" s="342"/>
      <c r="T61" s="342"/>
      <c r="U61" s="342"/>
      <c r="V61" s="342"/>
      <c r="W61" s="342"/>
      <c r="X61" s="342"/>
      <c r="Y61" s="342"/>
      <c r="Z61" s="342"/>
    </row>
    <row r="62" spans="1:26" x14ac:dyDescent="0.25">
      <c r="A62" s="349"/>
      <c r="B62" s="350">
        <v>37</v>
      </c>
      <c r="C62" s="556" t="s">
        <v>144</v>
      </c>
      <c r="D62" s="557"/>
      <c r="E62" s="557"/>
      <c r="F62" s="557"/>
      <c r="G62" s="557"/>
      <c r="H62" s="557"/>
      <c r="I62" s="557"/>
      <c r="J62" s="557"/>
      <c r="K62" s="557"/>
      <c r="L62" s="557"/>
      <c r="M62" s="557"/>
      <c r="N62" s="558"/>
      <c r="O62" s="350" t="s">
        <v>1352</v>
      </c>
      <c r="P62" s="351"/>
      <c r="Q62" s="349"/>
    </row>
    <row r="63" spans="1:26" x14ac:dyDescent="0.25">
      <c r="A63" s="349"/>
      <c r="B63" s="350"/>
      <c r="C63" s="560" t="s">
        <v>145</v>
      </c>
      <c r="D63" s="557"/>
      <c r="E63" s="557"/>
      <c r="F63" s="557"/>
      <c r="G63" s="557"/>
      <c r="H63" s="557"/>
      <c r="I63" s="557"/>
      <c r="J63" s="557"/>
      <c r="K63" s="557"/>
      <c r="L63" s="557"/>
      <c r="M63" s="557"/>
      <c r="N63" s="558"/>
      <c r="O63" s="364"/>
      <c r="P63" s="363"/>
      <c r="Q63" s="349"/>
    </row>
    <row r="64" spans="1:26" s="355" customFormat="1" ht="90" x14ac:dyDescent="0.25">
      <c r="A64" s="352"/>
      <c r="B64" s="353">
        <v>38</v>
      </c>
      <c r="C64" s="567" t="s">
        <v>146</v>
      </c>
      <c r="D64" s="568"/>
      <c r="E64" s="568"/>
      <c r="F64" s="568"/>
      <c r="G64" s="568"/>
      <c r="H64" s="568"/>
      <c r="I64" s="568"/>
      <c r="J64" s="568"/>
      <c r="K64" s="568"/>
      <c r="L64" s="568"/>
      <c r="M64" s="568"/>
      <c r="N64" s="569"/>
      <c r="O64" s="388" t="s">
        <v>1388</v>
      </c>
      <c r="P64" s="379" t="s">
        <v>1509</v>
      </c>
      <c r="Q64" s="352"/>
      <c r="R64" s="354"/>
      <c r="S64" s="354"/>
      <c r="T64" s="354"/>
      <c r="U64" s="354"/>
      <c r="V64" s="354"/>
      <c r="W64" s="354"/>
      <c r="X64" s="354"/>
      <c r="Y64" s="354"/>
      <c r="Z64" s="354"/>
    </row>
    <row r="65" spans="1:26" ht="45" x14ac:dyDescent="0.25">
      <c r="A65" s="349"/>
      <c r="B65" s="350">
        <v>39</v>
      </c>
      <c r="C65" s="556" t="s">
        <v>148</v>
      </c>
      <c r="D65" s="570"/>
      <c r="E65" s="570"/>
      <c r="F65" s="570"/>
      <c r="G65" s="570"/>
      <c r="H65" s="570"/>
      <c r="I65" s="570"/>
      <c r="J65" s="570"/>
      <c r="K65" s="570"/>
      <c r="L65" s="570"/>
      <c r="M65" s="570"/>
      <c r="N65" s="571"/>
      <c r="O65" s="463" t="s">
        <v>1389</v>
      </c>
      <c r="P65" s="390"/>
      <c r="Q65" s="349"/>
    </row>
    <row r="66" spans="1:26" x14ac:dyDescent="0.25">
      <c r="A66" s="356"/>
      <c r="B66" s="388">
        <v>40</v>
      </c>
      <c r="C66" s="562" t="s">
        <v>149</v>
      </c>
      <c r="D66" s="557"/>
      <c r="E66" s="557"/>
      <c r="F66" s="557"/>
      <c r="G66" s="557"/>
      <c r="H66" s="557"/>
      <c r="I66" s="557"/>
      <c r="J66" s="557"/>
      <c r="K66" s="557"/>
      <c r="L66" s="557"/>
      <c r="M66" s="557"/>
      <c r="N66" s="558"/>
      <c r="O66" s="365" t="s">
        <v>1353</v>
      </c>
      <c r="P66" s="450" t="s">
        <v>1354</v>
      </c>
      <c r="Q66" s="356"/>
      <c r="R66" s="342"/>
      <c r="S66" s="342"/>
      <c r="T66" s="342"/>
      <c r="U66" s="342"/>
      <c r="V66" s="342"/>
      <c r="W66" s="342"/>
      <c r="X66" s="342"/>
      <c r="Y66" s="342"/>
      <c r="Z66" s="342"/>
    </row>
    <row r="67" spans="1:26" x14ac:dyDescent="0.25">
      <c r="A67" s="349"/>
      <c r="B67" s="350"/>
      <c r="C67" s="560" t="s">
        <v>150</v>
      </c>
      <c r="D67" s="557"/>
      <c r="E67" s="557"/>
      <c r="F67" s="557"/>
      <c r="G67" s="557"/>
      <c r="H67" s="557"/>
      <c r="I67" s="557"/>
      <c r="J67" s="557"/>
      <c r="K67" s="557"/>
      <c r="L67" s="557"/>
      <c r="M67" s="557"/>
      <c r="N67" s="558"/>
      <c r="O67" s="364"/>
      <c r="P67" s="363"/>
      <c r="Q67" s="349"/>
    </row>
    <row r="68" spans="1:26" x14ac:dyDescent="0.25">
      <c r="A68" s="349"/>
      <c r="B68" s="350">
        <v>41</v>
      </c>
      <c r="C68" s="556" t="s">
        <v>151</v>
      </c>
      <c r="D68" s="557"/>
      <c r="E68" s="557"/>
      <c r="F68" s="557"/>
      <c r="G68" s="557"/>
      <c r="H68" s="557"/>
      <c r="I68" s="557"/>
      <c r="J68" s="557"/>
      <c r="K68" s="557"/>
      <c r="L68" s="557"/>
      <c r="M68" s="557"/>
      <c r="N68" s="558"/>
      <c r="O68" s="350"/>
      <c r="P68" s="351" t="s">
        <v>1258</v>
      </c>
      <c r="Q68" s="349"/>
    </row>
    <row r="69" spans="1:26" x14ac:dyDescent="0.25">
      <c r="A69" s="349"/>
      <c r="B69" s="350">
        <v>42</v>
      </c>
      <c r="C69" s="556" t="s">
        <v>152</v>
      </c>
      <c r="D69" s="557"/>
      <c r="E69" s="557"/>
      <c r="F69" s="557"/>
      <c r="G69" s="557"/>
      <c r="H69" s="557"/>
      <c r="I69" s="557"/>
      <c r="J69" s="557"/>
      <c r="K69" s="557"/>
      <c r="L69" s="557"/>
      <c r="M69" s="557"/>
      <c r="N69" s="558"/>
      <c r="O69" s="350"/>
      <c r="P69" s="351" t="s">
        <v>1258</v>
      </c>
      <c r="Q69" s="349"/>
    </row>
    <row r="70" spans="1:26" ht="45" x14ac:dyDescent="0.25">
      <c r="C70" s="561" t="s">
        <v>153</v>
      </c>
      <c r="D70" s="557"/>
      <c r="E70" s="557"/>
      <c r="F70" s="557"/>
      <c r="G70" s="557"/>
      <c r="H70" s="558"/>
      <c r="I70" s="561" t="s">
        <v>154</v>
      </c>
      <c r="J70" s="558"/>
      <c r="K70" s="561" t="s">
        <v>155</v>
      </c>
      <c r="L70" s="557"/>
      <c r="M70" s="558"/>
      <c r="N70" s="366" t="s">
        <v>156</v>
      </c>
    </row>
    <row r="71" spans="1:26" ht="39" customHeight="1" x14ac:dyDescent="0.25">
      <c r="B71" s="350">
        <v>43</v>
      </c>
      <c r="C71" s="556" t="s">
        <v>157</v>
      </c>
      <c r="D71" s="557"/>
      <c r="E71" s="557"/>
      <c r="F71" s="557"/>
      <c r="G71" s="557"/>
      <c r="H71" s="558"/>
      <c r="I71" s="559">
        <v>12</v>
      </c>
      <c r="J71" s="558"/>
      <c r="K71" s="559">
        <v>12</v>
      </c>
      <c r="L71" s="557"/>
      <c r="M71" s="558"/>
      <c r="N71" s="367">
        <f>K71/I71</f>
        <v>1</v>
      </c>
    </row>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8">
    <mergeCell ref="B12:C12"/>
    <mergeCell ref="D12:P12"/>
    <mergeCell ref="B2:C9"/>
    <mergeCell ref="D2:N5"/>
    <mergeCell ref="O2:P9"/>
    <mergeCell ref="D6:N9"/>
    <mergeCell ref="B11:P11"/>
    <mergeCell ref="B20:F20"/>
    <mergeCell ref="G20:P20"/>
    <mergeCell ref="B13:C13"/>
    <mergeCell ref="D13:P13"/>
    <mergeCell ref="B14:C14"/>
    <mergeCell ref="D14:P14"/>
    <mergeCell ref="B15:C15"/>
    <mergeCell ref="D15:P15"/>
    <mergeCell ref="B16:C16"/>
    <mergeCell ref="D16:P16"/>
    <mergeCell ref="B18:P18"/>
    <mergeCell ref="B19:F19"/>
    <mergeCell ref="G19:P19"/>
    <mergeCell ref="C30:N30"/>
    <mergeCell ref="B21:F21"/>
    <mergeCell ref="G21:P21"/>
    <mergeCell ref="B23:B24"/>
    <mergeCell ref="C23:N23"/>
    <mergeCell ref="O23:O24"/>
    <mergeCell ref="P23:P24"/>
    <mergeCell ref="C24:N24"/>
    <mergeCell ref="C25:N25"/>
    <mergeCell ref="C26:N26"/>
    <mergeCell ref="C27:N27"/>
    <mergeCell ref="C28:N28"/>
    <mergeCell ref="C29:N29"/>
    <mergeCell ref="C42:N42"/>
    <mergeCell ref="C31:N31"/>
    <mergeCell ref="C32:N32"/>
    <mergeCell ref="C33:N33"/>
    <mergeCell ref="C34:N34"/>
    <mergeCell ref="C35:N35"/>
    <mergeCell ref="C36:N36"/>
    <mergeCell ref="C37:N37"/>
    <mergeCell ref="C38:N38"/>
    <mergeCell ref="C39:N39"/>
    <mergeCell ref="C40:N40"/>
    <mergeCell ref="C41:N41"/>
    <mergeCell ref="C54:N54"/>
    <mergeCell ref="C43:N43"/>
    <mergeCell ref="C44:N44"/>
    <mergeCell ref="C45:N45"/>
    <mergeCell ref="C46:N46"/>
    <mergeCell ref="C47:N47"/>
    <mergeCell ref="C48:N48"/>
    <mergeCell ref="C49:N49"/>
    <mergeCell ref="C50:N50"/>
    <mergeCell ref="C51:N51"/>
    <mergeCell ref="C52:N52"/>
    <mergeCell ref="C53:N53"/>
    <mergeCell ref="C66:N66"/>
    <mergeCell ref="C55:N55"/>
    <mergeCell ref="C56:N56"/>
    <mergeCell ref="C57:N57"/>
    <mergeCell ref="C58:N58"/>
    <mergeCell ref="C59:N59"/>
    <mergeCell ref="C60:N60"/>
    <mergeCell ref="C61:N61"/>
    <mergeCell ref="C62:N62"/>
    <mergeCell ref="C63:N63"/>
    <mergeCell ref="C64:N64"/>
    <mergeCell ref="C65:N65"/>
    <mergeCell ref="C71:H71"/>
    <mergeCell ref="I71:J71"/>
    <mergeCell ref="K71:M71"/>
    <mergeCell ref="C67:N67"/>
    <mergeCell ref="C68:N68"/>
    <mergeCell ref="C69:N69"/>
    <mergeCell ref="C70:H70"/>
    <mergeCell ref="I70:J70"/>
    <mergeCell ref="K70:M70"/>
  </mergeCells>
  <hyperlinks>
    <hyperlink ref="D16" r:id="rId1"/>
    <hyperlink ref="O29" r:id="rId2" display="ORGANIGRAMA INSTITUCIONAL_x000a_https://unimayor.edu.co/web/unimayor/area-administrativa/estructura-academico-administrativa/organigrama_x000a_"/>
    <hyperlink ref="P30" r:id="rId3" display="https://campus2.unimayor.edu.co/CampusSGI _x000a_opción:_x000a_Campus Unimayor SAIC/Gestión y planeación estratégica/Direccionamiento Estratégico /Políticas/POLÍTICA DE SEGURIDAD Y PRIVACIDAD DE LA INFORMACIÓN"/>
    <hyperlink ref="P31" r:id="rId4"/>
    <hyperlink ref="P32" r:id="rId5"/>
    <hyperlink ref="P35" r:id="rId6"/>
    <hyperlink ref="P36" r:id="rId7"/>
    <hyperlink ref="P41" r:id="rId8"/>
    <hyperlink ref="P42" r:id="rId9"/>
    <hyperlink ref="P44" r:id="rId10"/>
    <hyperlink ref="P49" r:id="rId11"/>
    <hyperlink ref="P52" r:id="rId12"/>
    <hyperlink ref="P56" r:id="rId13"/>
    <hyperlink ref="P57" r:id="rId14"/>
    <hyperlink ref="P58" r:id="rId15"/>
    <hyperlink ref="P60" r:id="rId16"/>
    <hyperlink ref="P61" r:id="rId17"/>
    <hyperlink ref="P66" r:id="rId18"/>
    <hyperlink ref="P43" r:id="rId19"/>
    <hyperlink ref="P64" r:id="rId20"/>
    <hyperlink ref="D15" r:id="rId21"/>
    <hyperlink ref="P55" r:id="rId22"/>
    <hyperlink ref="P29" r:id="rId23"/>
    <hyperlink ref="P28" r:id="rId24"/>
    <hyperlink ref="P27" r:id="rId25"/>
    <hyperlink ref="P26" r:id="rId26"/>
    <hyperlink ref="P37" r:id="rId27"/>
    <hyperlink ref="P38" r:id="rId28"/>
    <hyperlink ref="P39" r:id="rId29"/>
    <hyperlink ref="P53" r:id="rId30"/>
    <hyperlink ref="P34" r:id="rId31"/>
  </hyperlinks>
  <pageMargins left="0.7" right="0.7" top="0.75" bottom="0.75" header="0" footer="0"/>
  <pageSetup orientation="portrait" r:id="rId32"/>
  <drawing r:id="rId33"/>
  <legacyDrawing r:id="rId3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3"/>
  <sheetViews>
    <sheetView topLeftCell="A61" zoomScale="80" zoomScaleNormal="80" workbookViewId="0">
      <selection activeCell="I27" sqref="I27"/>
    </sheetView>
  </sheetViews>
  <sheetFormatPr baseColWidth="10" defaultRowHeight="15" x14ac:dyDescent="0.25"/>
  <cols>
    <col min="2" max="2" width="28.28515625" style="286" customWidth="1"/>
    <col min="3" max="3" width="41.5703125" style="66" customWidth="1"/>
    <col min="4" max="4" width="44.42578125" customWidth="1"/>
    <col min="7" max="7" width="14.7109375" customWidth="1"/>
  </cols>
  <sheetData>
    <row r="1" spans="2:7" ht="15.75" thickBot="1" x14ac:dyDescent="0.3">
      <c r="B1" s="299"/>
      <c r="C1" s="60"/>
    </row>
    <row r="2" spans="2:7" x14ac:dyDescent="0.25">
      <c r="B2" s="641" t="s">
        <v>1</v>
      </c>
      <c r="C2" s="644" t="s">
        <v>158</v>
      </c>
      <c r="D2" s="645"/>
      <c r="E2" s="50"/>
      <c r="F2" s="51"/>
      <c r="G2" s="52"/>
    </row>
    <row r="3" spans="2:7" x14ac:dyDescent="0.25">
      <c r="B3" s="642"/>
      <c r="C3" s="646"/>
      <c r="D3" s="647"/>
      <c r="E3" s="53"/>
      <c r="F3" s="2"/>
      <c r="G3" s="54"/>
    </row>
    <row r="4" spans="2:7" x14ac:dyDescent="0.25">
      <c r="B4" s="642"/>
      <c r="C4" s="646"/>
      <c r="D4" s="647"/>
      <c r="E4" s="53"/>
      <c r="F4" s="2"/>
      <c r="G4" s="54"/>
    </row>
    <row r="5" spans="2:7" x14ac:dyDescent="0.25">
      <c r="B5" s="642"/>
      <c r="C5" s="648"/>
      <c r="D5" s="649"/>
      <c r="E5" s="53"/>
      <c r="F5" s="2"/>
      <c r="G5" s="54"/>
    </row>
    <row r="6" spans="2:7" x14ac:dyDescent="0.25">
      <c r="B6" s="642"/>
      <c r="C6" s="650" t="s">
        <v>338</v>
      </c>
      <c r="D6" s="651"/>
      <c r="E6" s="53"/>
      <c r="F6" s="2"/>
      <c r="G6" s="54"/>
    </row>
    <row r="7" spans="2:7" x14ac:dyDescent="0.25">
      <c r="B7" s="642"/>
      <c r="C7" s="652"/>
      <c r="D7" s="653"/>
      <c r="E7" s="53"/>
      <c r="F7" s="2"/>
      <c r="G7" s="54"/>
    </row>
    <row r="8" spans="2:7" x14ac:dyDescent="0.25">
      <c r="B8" s="642"/>
      <c r="C8" s="652"/>
      <c r="D8" s="653"/>
      <c r="E8" s="53"/>
      <c r="F8" s="2"/>
      <c r="G8" s="54"/>
    </row>
    <row r="9" spans="2:7" ht="15.75" thickBot="1" x14ac:dyDescent="0.3">
      <c r="B9" s="643"/>
      <c r="C9" s="654"/>
      <c r="D9" s="655"/>
      <c r="E9" s="62"/>
      <c r="F9" s="63"/>
      <c r="G9" s="64"/>
    </row>
    <row r="10" spans="2:7" ht="15.75" thickBot="1" x14ac:dyDescent="0.3">
      <c r="B10" s="299"/>
      <c r="C10" s="60"/>
    </row>
    <row r="11" spans="2:7" ht="15.75" x14ac:dyDescent="0.25">
      <c r="B11" s="300" t="s">
        <v>159</v>
      </c>
      <c r="C11" s="658" t="s">
        <v>160</v>
      </c>
      <c r="D11" s="659"/>
      <c r="E11" s="656" t="s">
        <v>161</v>
      </c>
      <c r="F11" s="657"/>
      <c r="G11" s="657"/>
    </row>
    <row r="12" spans="2:7" ht="15.75" customHeight="1" x14ac:dyDescent="0.25">
      <c r="B12" s="668" t="s">
        <v>1237</v>
      </c>
      <c r="C12" s="611" t="s">
        <v>1234</v>
      </c>
      <c r="D12" s="611"/>
      <c r="E12" s="621" t="s">
        <v>1355</v>
      </c>
      <c r="F12" s="671"/>
      <c r="G12" s="672"/>
    </row>
    <row r="13" spans="2:7" ht="25.5" customHeight="1" x14ac:dyDescent="0.25">
      <c r="B13" s="669"/>
      <c r="C13" s="611" t="s">
        <v>1235</v>
      </c>
      <c r="D13" s="611"/>
      <c r="E13" s="673"/>
      <c r="F13" s="674"/>
      <c r="G13" s="675"/>
    </row>
    <row r="14" spans="2:7" ht="16.5" customHeight="1" x14ac:dyDescent="0.25">
      <c r="B14" s="669"/>
      <c r="C14" s="611" t="s">
        <v>1236</v>
      </c>
      <c r="D14" s="611"/>
      <c r="E14" s="673"/>
      <c r="F14" s="674"/>
      <c r="G14" s="675"/>
    </row>
    <row r="15" spans="2:7" ht="28.5" customHeight="1" x14ac:dyDescent="0.25">
      <c r="B15" s="669"/>
      <c r="C15" s="611" t="s">
        <v>1238</v>
      </c>
      <c r="D15" s="611"/>
      <c r="E15" s="673"/>
      <c r="F15" s="674"/>
      <c r="G15" s="675"/>
    </row>
    <row r="16" spans="2:7" ht="27" customHeight="1" x14ac:dyDescent="0.25">
      <c r="B16" s="669"/>
      <c r="C16" s="611" t="s">
        <v>1239</v>
      </c>
      <c r="D16" s="611"/>
      <c r="E16" s="673"/>
      <c r="F16" s="674"/>
      <c r="G16" s="675"/>
    </row>
    <row r="17" spans="1:7" x14ac:dyDescent="0.25">
      <c r="B17" s="669"/>
      <c r="C17" s="611" t="s">
        <v>1240</v>
      </c>
      <c r="D17" s="611"/>
      <c r="E17" s="673"/>
      <c r="F17" s="674"/>
      <c r="G17" s="675"/>
    </row>
    <row r="18" spans="1:7" ht="26.25" customHeight="1" x14ac:dyDescent="0.25">
      <c r="B18" s="670"/>
      <c r="C18" s="616" t="s">
        <v>1242</v>
      </c>
      <c r="D18" s="617"/>
      <c r="E18" s="676"/>
      <c r="F18" s="677"/>
      <c r="G18" s="678"/>
    </row>
    <row r="19" spans="1:7" ht="15.75" customHeight="1" x14ac:dyDescent="0.25">
      <c r="A19" s="65"/>
      <c r="B19" s="632" t="s">
        <v>162</v>
      </c>
      <c r="C19" s="612" t="s">
        <v>163</v>
      </c>
      <c r="D19" s="612"/>
      <c r="E19" s="632" t="s">
        <v>1356</v>
      </c>
      <c r="F19" s="632"/>
      <c r="G19" s="632"/>
    </row>
    <row r="20" spans="1:7" ht="15.75" x14ac:dyDescent="0.25">
      <c r="A20" s="65"/>
      <c r="B20" s="632"/>
      <c r="C20" s="612" t="s">
        <v>164</v>
      </c>
      <c r="D20" s="612"/>
      <c r="E20" s="632"/>
      <c r="F20" s="632"/>
      <c r="G20" s="632"/>
    </row>
    <row r="21" spans="1:7" ht="15.75" x14ac:dyDescent="0.25">
      <c r="A21" s="65"/>
      <c r="B21" s="632"/>
      <c r="C21" s="612" t="s">
        <v>1241</v>
      </c>
      <c r="D21" s="612"/>
      <c r="E21" s="632"/>
      <c r="F21" s="632"/>
      <c r="G21" s="632"/>
    </row>
    <row r="22" spans="1:7" ht="15.75" x14ac:dyDescent="0.25">
      <c r="A22" s="65"/>
      <c r="B22" s="632"/>
      <c r="C22" s="612" t="s">
        <v>1186</v>
      </c>
      <c r="D22" s="612"/>
      <c r="E22" s="632"/>
      <c r="F22" s="632"/>
      <c r="G22" s="632"/>
    </row>
    <row r="23" spans="1:7" ht="15.75" x14ac:dyDescent="0.25">
      <c r="A23" s="65"/>
      <c r="B23" s="632"/>
      <c r="C23" s="612" t="s">
        <v>167</v>
      </c>
      <c r="D23" s="612"/>
      <c r="E23" s="632"/>
      <c r="F23" s="632"/>
      <c r="G23" s="632"/>
    </row>
    <row r="24" spans="1:7" ht="16.5" customHeight="1" x14ac:dyDescent="0.25">
      <c r="A24" s="65"/>
      <c r="B24" s="632"/>
      <c r="C24" s="612" t="s">
        <v>168</v>
      </c>
      <c r="D24" s="612"/>
      <c r="E24" s="632"/>
      <c r="F24" s="632"/>
      <c r="G24" s="632"/>
    </row>
    <row r="25" spans="1:7" ht="15.75" customHeight="1" x14ac:dyDescent="0.25">
      <c r="A25" s="65"/>
      <c r="B25" s="614" t="s">
        <v>169</v>
      </c>
      <c r="C25" s="611" t="s">
        <v>170</v>
      </c>
      <c r="D25" s="611"/>
      <c r="E25" s="660" t="s">
        <v>1360</v>
      </c>
      <c r="F25" s="660"/>
      <c r="G25" s="660"/>
    </row>
    <row r="26" spans="1:7" ht="16.5" customHeight="1" x14ac:dyDescent="0.25">
      <c r="A26" s="65"/>
      <c r="B26" s="614"/>
      <c r="C26" s="611" t="s">
        <v>171</v>
      </c>
      <c r="D26" s="611"/>
      <c r="E26" s="660"/>
      <c r="F26" s="660"/>
      <c r="G26" s="660"/>
    </row>
    <row r="27" spans="1:7" ht="29.25" customHeight="1" x14ac:dyDescent="0.25">
      <c r="A27" s="65"/>
      <c r="B27" s="614"/>
      <c r="C27" s="636" t="s">
        <v>1243</v>
      </c>
      <c r="D27" s="636"/>
      <c r="E27" s="660"/>
      <c r="F27" s="660"/>
      <c r="G27" s="660"/>
    </row>
    <row r="28" spans="1:7" ht="15.75" customHeight="1" x14ac:dyDescent="0.25">
      <c r="A28" s="65"/>
      <c r="B28" s="661" t="s">
        <v>1178</v>
      </c>
      <c r="C28" s="612" t="s">
        <v>1187</v>
      </c>
      <c r="D28" s="612"/>
      <c r="E28" s="632" t="s">
        <v>1357</v>
      </c>
      <c r="F28" s="632"/>
      <c r="G28" s="632"/>
    </row>
    <row r="29" spans="1:7" ht="15.75" x14ac:dyDescent="0.25">
      <c r="A29" s="65"/>
      <c r="B29" s="661"/>
      <c r="C29" s="612" t="s">
        <v>173</v>
      </c>
      <c r="D29" s="612"/>
      <c r="E29" s="632"/>
      <c r="F29" s="632"/>
      <c r="G29" s="632"/>
    </row>
    <row r="30" spans="1:7" ht="15.75" x14ac:dyDescent="0.25">
      <c r="A30" s="65"/>
      <c r="B30" s="661"/>
      <c r="C30" s="612" t="s">
        <v>174</v>
      </c>
      <c r="D30" s="612"/>
      <c r="E30" s="632"/>
      <c r="F30" s="632"/>
      <c r="G30" s="632"/>
    </row>
    <row r="31" spans="1:7" ht="27.75" customHeight="1" x14ac:dyDescent="0.25">
      <c r="A31" s="65"/>
      <c r="B31" s="614" t="s">
        <v>1179</v>
      </c>
      <c r="C31" s="637" t="s">
        <v>1181</v>
      </c>
      <c r="D31" s="637"/>
      <c r="E31" s="660" t="s">
        <v>1361</v>
      </c>
      <c r="F31" s="660"/>
      <c r="G31" s="660"/>
    </row>
    <row r="32" spans="1:7" ht="18.75" customHeight="1" x14ac:dyDescent="0.25">
      <c r="A32" s="65"/>
      <c r="B32" s="614"/>
      <c r="C32" s="611" t="s">
        <v>1183</v>
      </c>
      <c r="D32" s="611"/>
      <c r="E32" s="660"/>
      <c r="F32" s="660"/>
      <c r="G32" s="660"/>
    </row>
    <row r="33" spans="1:7" ht="18.75" customHeight="1" x14ac:dyDescent="0.25">
      <c r="A33" s="65"/>
      <c r="B33" s="614"/>
      <c r="C33" s="611" t="s">
        <v>1182</v>
      </c>
      <c r="D33" s="611"/>
      <c r="E33" s="660"/>
      <c r="F33" s="660"/>
      <c r="G33" s="660"/>
    </row>
    <row r="34" spans="1:7" ht="18.75" customHeight="1" x14ac:dyDescent="0.25">
      <c r="A34" s="65"/>
      <c r="B34" s="614"/>
      <c r="C34" s="611" t="s">
        <v>1180</v>
      </c>
      <c r="D34" s="611"/>
      <c r="E34" s="660"/>
      <c r="F34" s="660"/>
      <c r="G34" s="660"/>
    </row>
    <row r="35" spans="1:7" ht="18.75" customHeight="1" x14ac:dyDescent="0.25">
      <c r="A35" s="65"/>
      <c r="B35" s="614"/>
      <c r="C35" s="638" t="s">
        <v>1184</v>
      </c>
      <c r="D35" s="639"/>
      <c r="E35" s="660"/>
      <c r="F35" s="660"/>
      <c r="G35" s="660"/>
    </row>
    <row r="36" spans="1:7" ht="32.25" customHeight="1" x14ac:dyDescent="0.25">
      <c r="A36" s="65"/>
      <c r="B36" s="614"/>
      <c r="C36" s="640" t="s">
        <v>1185</v>
      </c>
      <c r="D36" s="640"/>
      <c r="E36" s="660"/>
      <c r="F36" s="660"/>
      <c r="G36" s="660"/>
    </row>
    <row r="37" spans="1:7" ht="18.75" customHeight="1" x14ac:dyDescent="0.25">
      <c r="A37" s="65"/>
      <c r="B37" s="632" t="s">
        <v>175</v>
      </c>
      <c r="C37" s="612" t="s">
        <v>1188</v>
      </c>
      <c r="D37" s="612"/>
      <c r="E37" s="632" t="s">
        <v>1422</v>
      </c>
      <c r="F37" s="632"/>
      <c r="G37" s="632"/>
    </row>
    <row r="38" spans="1:7" ht="15.75" x14ac:dyDescent="0.25">
      <c r="A38" s="65"/>
      <c r="B38" s="632"/>
      <c r="C38" s="612" t="s">
        <v>177</v>
      </c>
      <c r="D38" s="612"/>
      <c r="E38" s="632"/>
      <c r="F38" s="632"/>
      <c r="G38" s="632"/>
    </row>
    <row r="39" spans="1:7" ht="15.75" x14ac:dyDescent="0.25">
      <c r="A39" s="65"/>
      <c r="B39" s="632"/>
      <c r="C39" s="612" t="s">
        <v>178</v>
      </c>
      <c r="D39" s="612"/>
      <c r="E39" s="632"/>
      <c r="F39" s="632"/>
      <c r="G39" s="632"/>
    </row>
    <row r="40" spans="1:7" ht="15.75" x14ac:dyDescent="0.25">
      <c r="A40" s="65"/>
      <c r="B40" s="632"/>
      <c r="C40" s="612" t="s">
        <v>179</v>
      </c>
      <c r="D40" s="612"/>
      <c r="E40" s="632"/>
      <c r="F40" s="632"/>
      <c r="G40" s="632"/>
    </row>
    <row r="41" spans="1:7" ht="15.75" x14ac:dyDescent="0.25">
      <c r="A41" s="65"/>
      <c r="B41" s="632"/>
      <c r="C41" s="612" t="s">
        <v>1247</v>
      </c>
      <c r="D41" s="612"/>
      <c r="E41" s="632"/>
      <c r="F41" s="632"/>
      <c r="G41" s="632"/>
    </row>
    <row r="42" spans="1:7" ht="15.75" x14ac:dyDescent="0.25">
      <c r="A42" s="65"/>
      <c r="B42" s="632"/>
      <c r="C42" s="612" t="s">
        <v>181</v>
      </c>
      <c r="D42" s="612"/>
      <c r="E42" s="632"/>
      <c r="F42" s="632"/>
      <c r="G42" s="632"/>
    </row>
    <row r="43" spans="1:7" ht="15.75" x14ac:dyDescent="0.25">
      <c r="A43" s="65"/>
      <c r="B43" s="632"/>
      <c r="C43" s="612" t="s">
        <v>182</v>
      </c>
      <c r="D43" s="612"/>
      <c r="E43" s="632"/>
      <c r="F43" s="632"/>
      <c r="G43" s="632"/>
    </row>
    <row r="44" spans="1:7" ht="15.75" customHeight="1" x14ac:dyDescent="0.25">
      <c r="A44" s="65"/>
      <c r="B44" s="614" t="s">
        <v>183</v>
      </c>
      <c r="C44" s="611" t="s">
        <v>1189</v>
      </c>
      <c r="D44" s="611"/>
      <c r="E44" s="614" t="s">
        <v>1358</v>
      </c>
      <c r="F44" s="614"/>
      <c r="G44" s="614"/>
    </row>
    <row r="45" spans="1:7" ht="15.75" customHeight="1" x14ac:dyDescent="0.25">
      <c r="A45" s="65"/>
      <c r="B45" s="614"/>
      <c r="C45" s="611" t="s">
        <v>1190</v>
      </c>
      <c r="D45" s="611"/>
      <c r="E45" s="614"/>
      <c r="F45" s="614"/>
      <c r="G45" s="614"/>
    </row>
    <row r="46" spans="1:7" ht="15.75" customHeight="1" x14ac:dyDescent="0.25">
      <c r="A46" s="65"/>
      <c r="B46" s="614"/>
      <c r="C46" s="611" t="s">
        <v>185</v>
      </c>
      <c r="D46" s="611"/>
      <c r="E46" s="614"/>
      <c r="F46" s="614"/>
      <c r="G46" s="614"/>
    </row>
    <row r="47" spans="1:7" ht="45" customHeight="1" x14ac:dyDescent="0.25">
      <c r="A47" s="65"/>
      <c r="B47" s="614"/>
      <c r="C47" s="611" t="s">
        <v>1177</v>
      </c>
      <c r="D47" s="611"/>
      <c r="E47" s="614"/>
      <c r="F47" s="614"/>
      <c r="G47" s="614"/>
    </row>
    <row r="48" spans="1:7" ht="15.75" customHeight="1" x14ac:dyDescent="0.25">
      <c r="A48" s="65"/>
      <c r="B48" s="632" t="s">
        <v>1191</v>
      </c>
      <c r="C48" s="612" t="s">
        <v>1192</v>
      </c>
      <c r="D48" s="612"/>
      <c r="E48" s="632" t="s">
        <v>1421</v>
      </c>
      <c r="F48" s="632"/>
      <c r="G48" s="632"/>
    </row>
    <row r="49" spans="1:8" ht="15.75" x14ac:dyDescent="0.25">
      <c r="A49" s="65"/>
      <c r="B49" s="632"/>
      <c r="C49" s="630" t="s">
        <v>1193</v>
      </c>
      <c r="D49" s="631"/>
      <c r="E49" s="632"/>
      <c r="F49" s="632"/>
      <c r="G49" s="632"/>
    </row>
    <row r="50" spans="1:8" ht="15.75" x14ac:dyDescent="0.25">
      <c r="A50" s="65"/>
      <c r="B50" s="632"/>
      <c r="C50" s="634" t="s">
        <v>1194</v>
      </c>
      <c r="D50" s="635"/>
      <c r="E50" s="632"/>
      <c r="F50" s="632"/>
      <c r="G50" s="632"/>
    </row>
    <row r="51" spans="1:8" ht="15.75" x14ac:dyDescent="0.25">
      <c r="A51" s="65"/>
      <c r="B51" s="632"/>
      <c r="C51" s="634" t="s">
        <v>191</v>
      </c>
      <c r="D51" s="635"/>
      <c r="E51" s="632"/>
      <c r="F51" s="632"/>
      <c r="G51" s="632"/>
    </row>
    <row r="52" spans="1:8" ht="15.75" x14ac:dyDescent="0.25">
      <c r="A52" s="65"/>
      <c r="B52" s="632"/>
      <c r="C52" s="634" t="s">
        <v>192</v>
      </c>
      <c r="D52" s="635"/>
      <c r="E52" s="632"/>
      <c r="F52" s="632"/>
      <c r="G52" s="632"/>
    </row>
    <row r="53" spans="1:8" ht="15.75" x14ac:dyDescent="0.25">
      <c r="A53" s="65"/>
      <c r="B53" s="632"/>
      <c r="C53" s="634" t="s">
        <v>193</v>
      </c>
      <c r="D53" s="635"/>
      <c r="E53" s="632"/>
      <c r="F53" s="632"/>
      <c r="G53" s="632"/>
    </row>
    <row r="54" spans="1:8" ht="15.75" x14ac:dyDescent="0.25">
      <c r="A54" s="65"/>
      <c r="B54" s="632"/>
      <c r="C54" s="630" t="s">
        <v>1195</v>
      </c>
      <c r="D54" s="631"/>
      <c r="E54" s="632"/>
      <c r="F54" s="632"/>
      <c r="G54" s="632"/>
    </row>
    <row r="55" spans="1:8" ht="15.75" x14ac:dyDescent="0.25">
      <c r="A55" s="65"/>
      <c r="B55" s="632"/>
      <c r="C55" s="630" t="s">
        <v>1186</v>
      </c>
      <c r="D55" s="631"/>
      <c r="E55" s="632"/>
      <c r="F55" s="632"/>
      <c r="G55" s="632"/>
    </row>
    <row r="56" spans="1:8" ht="15.75" x14ac:dyDescent="0.25">
      <c r="A56" s="65"/>
      <c r="B56" s="632"/>
      <c r="C56" s="630" t="s">
        <v>195</v>
      </c>
      <c r="D56" s="631"/>
      <c r="E56" s="632"/>
      <c r="F56" s="632"/>
      <c r="G56" s="632"/>
    </row>
    <row r="57" spans="1:8" ht="15.75" x14ac:dyDescent="0.25">
      <c r="A57" s="65"/>
      <c r="B57" s="632"/>
      <c r="C57" s="630" t="s">
        <v>1196</v>
      </c>
      <c r="D57" s="631"/>
      <c r="E57" s="632"/>
      <c r="F57" s="632"/>
      <c r="G57" s="632"/>
    </row>
    <row r="58" spans="1:8" ht="15.75" x14ac:dyDescent="0.25">
      <c r="A58" s="65"/>
      <c r="B58" s="632"/>
      <c r="C58" s="630" t="s">
        <v>1197</v>
      </c>
      <c r="D58" s="631"/>
      <c r="E58" s="632"/>
      <c r="F58" s="632"/>
      <c r="G58" s="632"/>
      <c r="H58" s="1"/>
    </row>
    <row r="59" spans="1:8" ht="15.75" x14ac:dyDescent="0.25">
      <c r="A59" s="65"/>
      <c r="B59" s="632"/>
      <c r="C59" s="630" t="s">
        <v>1198</v>
      </c>
      <c r="D59" s="631"/>
      <c r="E59" s="632"/>
      <c r="F59" s="632"/>
      <c r="G59" s="632"/>
    </row>
    <row r="60" spans="1:8" ht="15.75" x14ac:dyDescent="0.25">
      <c r="A60" s="65"/>
      <c r="B60" s="632"/>
      <c r="C60" s="630" t="s">
        <v>1199</v>
      </c>
      <c r="D60" s="631"/>
      <c r="E60" s="632"/>
      <c r="F60" s="632"/>
      <c r="G60" s="632"/>
    </row>
    <row r="61" spans="1:8" ht="15.75" x14ac:dyDescent="0.25">
      <c r="A61" s="65"/>
      <c r="B61" s="632"/>
      <c r="C61" s="630" t="s">
        <v>1200</v>
      </c>
      <c r="D61" s="631"/>
      <c r="E61" s="632"/>
      <c r="F61" s="632"/>
      <c r="G61" s="632"/>
    </row>
    <row r="62" spans="1:8" ht="15.75" x14ac:dyDescent="0.25">
      <c r="A62" s="65"/>
      <c r="B62" s="632"/>
      <c r="C62" s="630" t="s">
        <v>197</v>
      </c>
      <c r="D62" s="631"/>
      <c r="E62" s="632"/>
      <c r="F62" s="632"/>
      <c r="G62" s="632"/>
    </row>
    <row r="63" spans="1:8" ht="15.75" x14ac:dyDescent="0.25">
      <c r="A63" s="65"/>
      <c r="B63" s="632"/>
      <c r="C63" s="630" t="s">
        <v>198</v>
      </c>
      <c r="D63" s="631"/>
      <c r="E63" s="632"/>
      <c r="F63" s="632"/>
      <c r="G63" s="632"/>
    </row>
    <row r="64" spans="1:8" ht="15.75" x14ac:dyDescent="0.25">
      <c r="A64" s="65"/>
      <c r="B64" s="632"/>
      <c r="C64" s="630" t="s">
        <v>199</v>
      </c>
      <c r="D64" s="631"/>
      <c r="E64" s="632"/>
      <c r="F64" s="632"/>
      <c r="G64" s="632"/>
    </row>
    <row r="65" spans="1:7" ht="15.75" x14ac:dyDescent="0.25">
      <c r="A65" s="65"/>
      <c r="B65" s="632"/>
      <c r="C65" s="630" t="s">
        <v>200</v>
      </c>
      <c r="D65" s="631"/>
      <c r="E65" s="632"/>
      <c r="F65" s="632"/>
      <c r="G65" s="632"/>
    </row>
    <row r="66" spans="1:7" ht="15.75" x14ac:dyDescent="0.25">
      <c r="A66" s="65"/>
      <c r="B66" s="632"/>
      <c r="C66" s="630" t="s">
        <v>1201</v>
      </c>
      <c r="D66" s="631"/>
      <c r="E66" s="632"/>
      <c r="F66" s="632"/>
      <c r="G66" s="632"/>
    </row>
    <row r="67" spans="1:7" ht="15.75" x14ac:dyDescent="0.25">
      <c r="A67" s="65"/>
      <c r="B67" s="632"/>
      <c r="C67" s="630" t="s">
        <v>1202</v>
      </c>
      <c r="D67" s="631"/>
      <c r="E67" s="632"/>
      <c r="F67" s="632"/>
      <c r="G67" s="632"/>
    </row>
    <row r="68" spans="1:7" ht="15.75" x14ac:dyDescent="0.25">
      <c r="A68" s="65"/>
      <c r="B68" s="632"/>
      <c r="C68" s="630" t="s">
        <v>1203</v>
      </c>
      <c r="D68" s="631"/>
      <c r="E68" s="632"/>
      <c r="F68" s="632"/>
      <c r="G68" s="632"/>
    </row>
    <row r="69" spans="1:7" ht="15.75" x14ac:dyDescent="0.25">
      <c r="A69" s="65"/>
      <c r="B69" s="632"/>
      <c r="C69" s="630" t="s">
        <v>204</v>
      </c>
      <c r="D69" s="631"/>
      <c r="E69" s="632"/>
      <c r="F69" s="632"/>
      <c r="G69" s="632"/>
    </row>
    <row r="70" spans="1:7" ht="15.75" x14ac:dyDescent="0.25">
      <c r="A70" s="65"/>
      <c r="B70" s="632"/>
      <c r="C70" s="630" t="s">
        <v>205</v>
      </c>
      <c r="D70" s="631"/>
      <c r="E70" s="632"/>
      <c r="F70" s="632"/>
      <c r="G70" s="632"/>
    </row>
    <row r="71" spans="1:7" ht="15.75" x14ac:dyDescent="0.25">
      <c r="A71" s="65"/>
      <c r="B71" s="632"/>
      <c r="C71" s="630" t="s">
        <v>206</v>
      </c>
      <c r="D71" s="631"/>
      <c r="E71" s="632"/>
      <c r="F71" s="632"/>
      <c r="G71" s="632"/>
    </row>
    <row r="72" spans="1:7" ht="15.75" x14ac:dyDescent="0.25">
      <c r="A72" s="65"/>
      <c r="B72" s="632"/>
      <c r="C72" s="630" t="s">
        <v>207</v>
      </c>
      <c r="D72" s="631"/>
      <c r="E72" s="632"/>
      <c r="F72" s="632"/>
      <c r="G72" s="632"/>
    </row>
    <row r="73" spans="1:7" ht="15.75" x14ac:dyDescent="0.25">
      <c r="A73" s="65"/>
      <c r="B73" s="632"/>
      <c r="C73" s="630" t="s">
        <v>1204</v>
      </c>
      <c r="D73" s="631"/>
      <c r="E73" s="632"/>
      <c r="F73" s="632"/>
      <c r="G73" s="632"/>
    </row>
    <row r="74" spans="1:7" ht="15.75" x14ac:dyDescent="0.25">
      <c r="A74" s="65"/>
      <c r="B74" s="632"/>
      <c r="C74" s="630" t="s">
        <v>209</v>
      </c>
      <c r="D74" s="631"/>
      <c r="E74" s="632"/>
      <c r="F74" s="632"/>
      <c r="G74" s="632"/>
    </row>
    <row r="75" spans="1:7" ht="15.75" x14ac:dyDescent="0.25">
      <c r="A75" s="65"/>
      <c r="B75" s="632"/>
      <c r="C75" s="630" t="s">
        <v>211</v>
      </c>
      <c r="D75" s="631"/>
      <c r="E75" s="632"/>
      <c r="F75" s="632"/>
      <c r="G75" s="632"/>
    </row>
    <row r="76" spans="1:7" ht="15.75" x14ac:dyDescent="0.25">
      <c r="A76" s="65"/>
      <c r="B76" s="632"/>
      <c r="C76" s="630" t="s">
        <v>212</v>
      </c>
      <c r="D76" s="631"/>
      <c r="E76" s="632"/>
      <c r="F76" s="632"/>
      <c r="G76" s="632"/>
    </row>
    <row r="77" spans="1:7" ht="15.75" x14ac:dyDescent="0.25">
      <c r="A77" s="65"/>
      <c r="B77" s="632"/>
      <c r="C77" s="630" t="s">
        <v>1205</v>
      </c>
      <c r="D77" s="631"/>
      <c r="E77" s="632"/>
      <c r="F77" s="632"/>
      <c r="G77" s="632"/>
    </row>
    <row r="78" spans="1:7" ht="15.75" x14ac:dyDescent="0.25">
      <c r="A78" s="65"/>
      <c r="B78" s="632"/>
      <c r="C78" s="630" t="s">
        <v>214</v>
      </c>
      <c r="D78" s="631"/>
      <c r="E78" s="632"/>
      <c r="F78" s="632"/>
      <c r="G78" s="632"/>
    </row>
    <row r="79" spans="1:7" ht="15.75" x14ac:dyDescent="0.25">
      <c r="A79" s="65"/>
      <c r="B79" s="632"/>
      <c r="C79" s="630" t="s">
        <v>1206</v>
      </c>
      <c r="D79" s="631"/>
      <c r="E79" s="632"/>
      <c r="F79" s="632"/>
      <c r="G79" s="632"/>
    </row>
    <row r="80" spans="1:7" ht="15.75" x14ac:dyDescent="0.25">
      <c r="A80" s="65"/>
      <c r="B80" s="632"/>
      <c r="C80" s="630" t="s">
        <v>1207</v>
      </c>
      <c r="D80" s="631"/>
      <c r="E80" s="632"/>
      <c r="F80" s="632"/>
      <c r="G80" s="632"/>
    </row>
    <row r="81" spans="1:7" ht="15.75" x14ac:dyDescent="0.25">
      <c r="A81" s="65"/>
      <c r="B81" s="632"/>
      <c r="C81" s="630" t="s">
        <v>1208</v>
      </c>
      <c r="D81" s="631"/>
      <c r="E81" s="632"/>
      <c r="F81" s="632"/>
      <c r="G81" s="632"/>
    </row>
    <row r="82" spans="1:7" ht="15.75" x14ac:dyDescent="0.25">
      <c r="A82" s="65"/>
      <c r="B82" s="632"/>
      <c r="C82" s="630" t="s">
        <v>1210</v>
      </c>
      <c r="D82" s="631"/>
      <c r="E82" s="632"/>
      <c r="F82" s="632"/>
      <c r="G82" s="632"/>
    </row>
    <row r="83" spans="1:7" ht="15.75" x14ac:dyDescent="0.25">
      <c r="A83" s="65"/>
      <c r="B83" s="632"/>
      <c r="C83" s="630" t="s">
        <v>1211</v>
      </c>
      <c r="D83" s="631"/>
      <c r="E83" s="632"/>
      <c r="F83" s="632"/>
      <c r="G83" s="632"/>
    </row>
    <row r="84" spans="1:7" ht="15.75" x14ac:dyDescent="0.25">
      <c r="A84" s="65"/>
      <c r="B84" s="632"/>
      <c r="C84" s="630" t="s">
        <v>1212</v>
      </c>
      <c r="D84" s="631"/>
      <c r="E84" s="632"/>
      <c r="F84" s="632"/>
      <c r="G84" s="632"/>
    </row>
    <row r="85" spans="1:7" ht="15.75" x14ac:dyDescent="0.25">
      <c r="A85" s="65"/>
      <c r="B85" s="632"/>
      <c r="C85" s="630" t="s">
        <v>1209</v>
      </c>
      <c r="D85" s="631"/>
      <c r="E85" s="632"/>
      <c r="F85" s="632"/>
      <c r="G85" s="632"/>
    </row>
    <row r="86" spans="1:7" ht="15.75" x14ac:dyDescent="0.25">
      <c r="A86" s="65"/>
      <c r="B86" s="632"/>
      <c r="C86" s="630" t="s">
        <v>1213</v>
      </c>
      <c r="D86" s="631"/>
      <c r="E86" s="632"/>
      <c r="F86" s="632"/>
      <c r="G86" s="632"/>
    </row>
    <row r="87" spans="1:7" ht="15.75" x14ac:dyDescent="0.25">
      <c r="A87" s="65"/>
      <c r="B87" s="632"/>
      <c r="C87" s="630" t="s">
        <v>220</v>
      </c>
      <c r="D87" s="631"/>
      <c r="E87" s="632"/>
      <c r="F87" s="632"/>
      <c r="G87" s="632"/>
    </row>
    <row r="88" spans="1:7" ht="15.75" x14ac:dyDescent="0.25">
      <c r="A88" s="65"/>
      <c r="B88" s="632"/>
      <c r="C88" s="630" t="s">
        <v>221</v>
      </c>
      <c r="D88" s="631"/>
      <c r="E88" s="632"/>
      <c r="F88" s="632"/>
      <c r="G88" s="632"/>
    </row>
    <row r="89" spans="1:7" ht="15.75" x14ac:dyDescent="0.25">
      <c r="A89" s="65"/>
      <c r="B89" s="632"/>
      <c r="C89" s="630" t="s">
        <v>222</v>
      </c>
      <c r="D89" s="631"/>
      <c r="E89" s="632"/>
      <c r="F89" s="632"/>
      <c r="G89" s="632"/>
    </row>
    <row r="90" spans="1:7" ht="15.75" x14ac:dyDescent="0.25">
      <c r="A90" s="65"/>
      <c r="B90" s="632"/>
      <c r="C90" s="630" t="s">
        <v>223</v>
      </c>
      <c r="D90" s="631"/>
      <c r="E90" s="632"/>
      <c r="F90" s="632"/>
      <c r="G90" s="632"/>
    </row>
    <row r="91" spans="1:7" ht="15.75" x14ac:dyDescent="0.25">
      <c r="A91" s="65"/>
      <c r="B91" s="632"/>
      <c r="C91" s="630" t="s">
        <v>224</v>
      </c>
      <c r="D91" s="631"/>
      <c r="E91" s="632"/>
      <c r="F91" s="632"/>
      <c r="G91" s="632"/>
    </row>
    <row r="92" spans="1:7" ht="15.75" x14ac:dyDescent="0.25">
      <c r="A92" s="65"/>
      <c r="B92" s="632"/>
      <c r="C92" s="630" t="s">
        <v>225</v>
      </c>
      <c r="D92" s="631"/>
      <c r="E92" s="632"/>
      <c r="F92" s="632"/>
      <c r="G92" s="632"/>
    </row>
    <row r="93" spans="1:7" ht="15.75" x14ac:dyDescent="0.25">
      <c r="A93" s="65"/>
      <c r="B93" s="632"/>
      <c r="C93" s="630" t="s">
        <v>226</v>
      </c>
      <c r="D93" s="631"/>
      <c r="E93" s="632"/>
      <c r="F93" s="632"/>
      <c r="G93" s="632"/>
    </row>
    <row r="94" spans="1:7" ht="15.75" x14ac:dyDescent="0.25">
      <c r="A94" s="65"/>
      <c r="B94" s="632"/>
      <c r="C94" s="630" t="s">
        <v>227</v>
      </c>
      <c r="D94" s="631"/>
      <c r="E94" s="632"/>
      <c r="F94" s="632"/>
      <c r="G94" s="632"/>
    </row>
    <row r="95" spans="1:7" ht="15.75" x14ac:dyDescent="0.25">
      <c r="A95" s="65"/>
      <c r="B95" s="632"/>
      <c r="C95" s="630" t="s">
        <v>228</v>
      </c>
      <c r="D95" s="631"/>
      <c r="E95" s="632"/>
      <c r="F95" s="632"/>
      <c r="G95" s="632"/>
    </row>
    <row r="96" spans="1:7" ht="15.75" x14ac:dyDescent="0.25">
      <c r="A96" s="65"/>
      <c r="B96" s="632"/>
      <c r="C96" s="630" t="s">
        <v>227</v>
      </c>
      <c r="D96" s="631"/>
      <c r="E96" s="632"/>
      <c r="F96" s="632"/>
      <c r="G96" s="632"/>
    </row>
    <row r="97" spans="1:8" ht="25.5" customHeight="1" x14ac:dyDescent="0.25">
      <c r="A97" s="65"/>
      <c r="B97" s="632"/>
      <c r="C97" s="630" t="s">
        <v>229</v>
      </c>
      <c r="D97" s="631"/>
      <c r="E97" s="632"/>
      <c r="F97" s="632"/>
      <c r="G97" s="632"/>
    </row>
    <row r="98" spans="1:8" ht="23.25" customHeight="1" x14ac:dyDescent="0.25">
      <c r="A98" s="65"/>
      <c r="B98" s="632"/>
      <c r="C98" s="630" t="s">
        <v>1246</v>
      </c>
      <c r="D98" s="631"/>
      <c r="E98" s="632"/>
      <c r="F98" s="632"/>
      <c r="G98" s="632"/>
    </row>
    <row r="99" spans="1:8" ht="24.75" customHeight="1" x14ac:dyDescent="0.25">
      <c r="A99" s="65"/>
      <c r="B99" s="632"/>
      <c r="C99" s="634" t="s">
        <v>1245</v>
      </c>
      <c r="D99" s="635"/>
      <c r="E99" s="632"/>
      <c r="F99" s="632"/>
      <c r="G99" s="632"/>
      <c r="H99" s="1"/>
    </row>
    <row r="100" spans="1:8" ht="22.5" customHeight="1" x14ac:dyDescent="0.25">
      <c r="A100" s="65"/>
      <c r="B100" s="632"/>
      <c r="C100" s="634" t="s">
        <v>1244</v>
      </c>
      <c r="D100" s="635"/>
      <c r="E100" s="632"/>
      <c r="F100" s="632"/>
      <c r="G100" s="632"/>
    </row>
    <row r="101" spans="1:8" ht="15.75" x14ac:dyDescent="0.25">
      <c r="A101" s="65"/>
      <c r="B101" s="632"/>
      <c r="C101" s="630" t="s">
        <v>232</v>
      </c>
      <c r="D101" s="631"/>
      <c r="E101" s="632"/>
      <c r="F101" s="632"/>
      <c r="G101" s="632"/>
    </row>
    <row r="102" spans="1:8" ht="15.75" x14ac:dyDescent="0.25">
      <c r="A102" s="65"/>
      <c r="B102" s="632"/>
      <c r="C102" s="630" t="s">
        <v>233</v>
      </c>
      <c r="D102" s="631"/>
      <c r="E102" s="632"/>
      <c r="F102" s="632"/>
      <c r="G102" s="632"/>
    </row>
    <row r="103" spans="1:8" ht="15.75" x14ac:dyDescent="0.25">
      <c r="A103" s="65"/>
      <c r="B103" s="632"/>
      <c r="C103" s="630" t="s">
        <v>234</v>
      </c>
      <c r="D103" s="631"/>
      <c r="E103" s="632"/>
      <c r="F103" s="632"/>
      <c r="G103" s="632"/>
    </row>
    <row r="104" spans="1:8" ht="205.5" customHeight="1" x14ac:dyDescent="0.25">
      <c r="A104" s="65"/>
      <c r="B104" s="315"/>
      <c r="C104" s="633" t="s">
        <v>236</v>
      </c>
      <c r="D104" s="633"/>
      <c r="E104" s="605" t="s">
        <v>1420</v>
      </c>
      <c r="F104" s="606"/>
      <c r="G104" s="607"/>
    </row>
    <row r="105" spans="1:8" ht="41.25" customHeight="1" x14ac:dyDescent="0.25">
      <c r="A105" s="65"/>
      <c r="B105" s="314" t="s">
        <v>1260</v>
      </c>
      <c r="C105" s="611" t="s">
        <v>1259</v>
      </c>
      <c r="D105" s="611"/>
      <c r="E105" s="618" t="s">
        <v>1362</v>
      </c>
      <c r="F105" s="619"/>
      <c r="G105" s="620"/>
      <c r="H105" s="1"/>
    </row>
    <row r="106" spans="1:8" ht="15.75" x14ac:dyDescent="0.25">
      <c r="A106" s="65"/>
      <c r="B106" s="608" t="s">
        <v>1215</v>
      </c>
      <c r="C106" s="611" t="s">
        <v>237</v>
      </c>
      <c r="D106" s="611"/>
      <c r="E106" s="621" t="s">
        <v>1359</v>
      </c>
      <c r="F106" s="622"/>
      <c r="G106" s="623"/>
    </row>
    <row r="107" spans="1:8" ht="15.75" x14ac:dyDescent="0.25">
      <c r="A107" s="65"/>
      <c r="B107" s="609"/>
      <c r="C107" s="611" t="s">
        <v>1196</v>
      </c>
      <c r="D107" s="611"/>
      <c r="E107" s="624"/>
      <c r="F107" s="625"/>
      <c r="G107" s="626"/>
    </row>
    <row r="108" spans="1:8" ht="15.75" x14ac:dyDescent="0.25">
      <c r="A108" s="65"/>
      <c r="B108" s="609"/>
      <c r="C108" s="611" t="s">
        <v>1199</v>
      </c>
      <c r="D108" s="611"/>
      <c r="E108" s="624"/>
      <c r="F108" s="625"/>
      <c r="G108" s="626"/>
    </row>
    <row r="109" spans="1:8" ht="15.75" x14ac:dyDescent="0.25">
      <c r="A109" s="65"/>
      <c r="B109" s="609"/>
      <c r="C109" s="611" t="s">
        <v>1200</v>
      </c>
      <c r="D109" s="611"/>
      <c r="E109" s="624"/>
      <c r="F109" s="625"/>
      <c r="G109" s="626"/>
    </row>
    <row r="110" spans="1:8" ht="15.75" x14ac:dyDescent="0.25">
      <c r="A110" s="65"/>
      <c r="B110" s="609"/>
      <c r="C110" s="611" t="s">
        <v>1202</v>
      </c>
      <c r="D110" s="611"/>
      <c r="E110" s="624"/>
      <c r="F110" s="625"/>
      <c r="G110" s="626"/>
    </row>
    <row r="111" spans="1:8" ht="15.75" x14ac:dyDescent="0.25">
      <c r="A111" s="65"/>
      <c r="B111" s="609"/>
      <c r="C111" s="611" t="s">
        <v>1217</v>
      </c>
      <c r="D111" s="611"/>
      <c r="E111" s="624"/>
      <c r="F111" s="625"/>
      <c r="G111" s="626"/>
    </row>
    <row r="112" spans="1:8" ht="15.75" customHeight="1" x14ac:dyDescent="0.25">
      <c r="A112" s="65"/>
      <c r="B112" s="609"/>
      <c r="C112" s="611" t="s">
        <v>1205</v>
      </c>
      <c r="D112" s="611"/>
      <c r="E112" s="624"/>
      <c r="F112" s="625"/>
      <c r="G112" s="626"/>
    </row>
    <row r="113" spans="1:8" ht="15.75" x14ac:dyDescent="0.25">
      <c r="A113" s="65"/>
      <c r="B113" s="609"/>
      <c r="C113" s="611" t="s">
        <v>1206</v>
      </c>
      <c r="D113" s="611"/>
      <c r="E113" s="624"/>
      <c r="F113" s="625"/>
      <c r="G113" s="626"/>
    </row>
    <row r="114" spans="1:8" ht="15.75" x14ac:dyDescent="0.25">
      <c r="A114" s="65"/>
      <c r="B114" s="609"/>
      <c r="C114" s="616" t="s">
        <v>1207</v>
      </c>
      <c r="D114" s="617"/>
      <c r="E114" s="624"/>
      <c r="F114" s="625"/>
      <c r="G114" s="626"/>
    </row>
    <row r="115" spans="1:8" ht="15.75" x14ac:dyDescent="0.25">
      <c r="A115" s="65"/>
      <c r="B115" s="609"/>
      <c r="C115" s="616" t="s">
        <v>1208</v>
      </c>
      <c r="D115" s="617"/>
      <c r="E115" s="624"/>
      <c r="F115" s="625"/>
      <c r="G115" s="626"/>
    </row>
    <row r="116" spans="1:8" ht="15.75" customHeight="1" x14ac:dyDescent="0.25">
      <c r="A116" s="65"/>
      <c r="B116" s="609"/>
      <c r="C116" s="616" t="s">
        <v>1210</v>
      </c>
      <c r="D116" s="617"/>
      <c r="E116" s="624"/>
      <c r="F116" s="625"/>
      <c r="G116" s="626"/>
    </row>
    <row r="117" spans="1:8" ht="15.75" customHeight="1" x14ac:dyDescent="0.25">
      <c r="A117" s="65"/>
      <c r="B117" s="609"/>
      <c r="C117" s="616" t="s">
        <v>1213</v>
      </c>
      <c r="D117" s="617"/>
      <c r="E117" s="624"/>
      <c r="F117" s="625"/>
      <c r="G117" s="626"/>
    </row>
    <row r="118" spans="1:8" ht="15.75" x14ac:dyDescent="0.25">
      <c r="A118" s="65"/>
      <c r="B118" s="609"/>
      <c r="C118" s="611" t="s">
        <v>239</v>
      </c>
      <c r="D118" s="611"/>
      <c r="E118" s="624"/>
      <c r="F118" s="625"/>
      <c r="G118" s="626"/>
    </row>
    <row r="119" spans="1:8" ht="15.75" x14ac:dyDescent="0.25">
      <c r="A119" s="65"/>
      <c r="B119" s="609"/>
      <c r="C119" s="611" t="s">
        <v>240</v>
      </c>
      <c r="D119" s="611"/>
      <c r="E119" s="624"/>
      <c r="F119" s="625"/>
      <c r="G119" s="626"/>
    </row>
    <row r="120" spans="1:8" ht="15.75" x14ac:dyDescent="0.25">
      <c r="A120" s="65"/>
      <c r="B120" s="610"/>
      <c r="C120" s="611" t="s">
        <v>181</v>
      </c>
      <c r="D120" s="611"/>
      <c r="E120" s="627"/>
      <c r="F120" s="628"/>
      <c r="G120" s="629"/>
    </row>
    <row r="121" spans="1:8" ht="41.25" customHeight="1" x14ac:dyDescent="0.25">
      <c r="A121" s="65"/>
      <c r="B121" s="301" t="s">
        <v>241</v>
      </c>
      <c r="C121" s="612" t="s">
        <v>242</v>
      </c>
      <c r="D121" s="612"/>
      <c r="E121" s="613" t="s">
        <v>1367</v>
      </c>
      <c r="F121" s="613"/>
      <c r="G121" s="613"/>
    </row>
    <row r="122" spans="1:8" ht="106.5" customHeight="1" x14ac:dyDescent="0.25">
      <c r="B122" s="302" t="s">
        <v>1214</v>
      </c>
      <c r="C122" s="611" t="s">
        <v>1216</v>
      </c>
      <c r="D122" s="611"/>
      <c r="E122" s="614" t="s">
        <v>1363</v>
      </c>
      <c r="F122" s="615"/>
      <c r="G122" s="615"/>
      <c r="H122" s="1"/>
    </row>
    <row r="123" spans="1:8" ht="25.5" customHeight="1" x14ac:dyDescent="0.25">
      <c r="B123" s="632" t="s">
        <v>1220</v>
      </c>
      <c r="C123" s="612" t="s">
        <v>1223</v>
      </c>
      <c r="D123" s="612"/>
      <c r="E123" s="632" t="s">
        <v>1364</v>
      </c>
      <c r="F123" s="632"/>
      <c r="G123" s="632"/>
    </row>
    <row r="124" spans="1:8" x14ac:dyDescent="0.25">
      <c r="B124" s="632"/>
      <c r="C124" s="612" t="s">
        <v>1221</v>
      </c>
      <c r="D124" s="612"/>
      <c r="E124" s="632"/>
      <c r="F124" s="632"/>
      <c r="G124" s="632"/>
    </row>
    <row r="125" spans="1:8" x14ac:dyDescent="0.25">
      <c r="B125" s="632"/>
      <c r="C125" s="612" t="s">
        <v>1222</v>
      </c>
      <c r="D125" s="612"/>
      <c r="E125" s="632"/>
      <c r="F125" s="632"/>
      <c r="G125" s="632"/>
    </row>
    <row r="126" spans="1:8" ht="26.25" customHeight="1" x14ac:dyDescent="0.25">
      <c r="B126" s="615" t="s">
        <v>1228</v>
      </c>
      <c r="C126" s="611" t="s">
        <v>1224</v>
      </c>
      <c r="D126" s="611"/>
      <c r="E126" s="679" t="s">
        <v>1365</v>
      </c>
      <c r="F126" s="679"/>
      <c r="G126" s="679"/>
    </row>
    <row r="127" spans="1:8" ht="31.5" customHeight="1" x14ac:dyDescent="0.25">
      <c r="B127" s="615"/>
      <c r="C127" s="611" t="s">
        <v>1225</v>
      </c>
      <c r="D127" s="611"/>
      <c r="E127" s="679"/>
      <c r="F127" s="679"/>
      <c r="G127" s="679"/>
    </row>
    <row r="128" spans="1:8" x14ac:dyDescent="0.25">
      <c r="B128" s="615"/>
      <c r="C128" s="611" t="s">
        <v>1226</v>
      </c>
      <c r="D128" s="611"/>
      <c r="E128" s="679"/>
      <c r="F128" s="679"/>
      <c r="G128" s="679"/>
    </row>
    <row r="129" spans="2:7" ht="239.25" customHeight="1" x14ac:dyDescent="0.25">
      <c r="B129" s="615"/>
      <c r="C129" s="611" t="s">
        <v>1227</v>
      </c>
      <c r="D129" s="611"/>
      <c r="E129" s="679"/>
      <c r="F129" s="679"/>
      <c r="G129" s="679"/>
    </row>
    <row r="130" spans="2:7" x14ac:dyDescent="0.25">
      <c r="B130" s="680" t="s">
        <v>1231</v>
      </c>
      <c r="C130" s="612" t="s">
        <v>1229</v>
      </c>
      <c r="D130" s="612"/>
      <c r="E130" s="632" t="s">
        <v>1419</v>
      </c>
      <c r="F130" s="680"/>
      <c r="G130" s="680"/>
    </row>
    <row r="131" spans="2:7" x14ac:dyDescent="0.25">
      <c r="B131" s="680"/>
      <c r="C131" s="612" t="s">
        <v>1232</v>
      </c>
      <c r="D131" s="612"/>
      <c r="E131" s="680"/>
      <c r="F131" s="680"/>
      <c r="G131" s="680"/>
    </row>
    <row r="132" spans="2:7" ht="15" customHeight="1" x14ac:dyDescent="0.25">
      <c r="B132" s="614" t="s">
        <v>1233</v>
      </c>
      <c r="C132" s="611" t="s">
        <v>1230</v>
      </c>
      <c r="D132" s="611"/>
      <c r="E132" s="662" t="s">
        <v>1366</v>
      </c>
      <c r="F132" s="663"/>
      <c r="G132" s="664"/>
    </row>
    <row r="133" spans="2:7" x14ac:dyDescent="0.25">
      <c r="B133" s="614"/>
      <c r="C133" s="611"/>
      <c r="D133" s="611"/>
      <c r="E133" s="665"/>
      <c r="F133" s="666"/>
      <c r="G133" s="667"/>
    </row>
  </sheetData>
  <mergeCells count="156">
    <mergeCell ref="B132:B133"/>
    <mergeCell ref="C132:D133"/>
    <mergeCell ref="E132:G133"/>
    <mergeCell ref="C12:D12"/>
    <mergeCell ref="C13:D13"/>
    <mergeCell ref="C14:D14"/>
    <mergeCell ref="C15:D15"/>
    <mergeCell ref="C16:D16"/>
    <mergeCell ref="C17:D17"/>
    <mergeCell ref="C18:D18"/>
    <mergeCell ref="B12:B18"/>
    <mergeCell ref="E12:G18"/>
    <mergeCell ref="C127:D127"/>
    <mergeCell ref="C128:D128"/>
    <mergeCell ref="C129:D129"/>
    <mergeCell ref="B126:B129"/>
    <mergeCell ref="E126:G129"/>
    <mergeCell ref="C130:D130"/>
    <mergeCell ref="C131:D131"/>
    <mergeCell ref="B130:B131"/>
    <mergeCell ref="E130:G131"/>
    <mergeCell ref="C123:D123"/>
    <mergeCell ref="C124:D124"/>
    <mergeCell ref="C125:D125"/>
    <mergeCell ref="B123:B125"/>
    <mergeCell ref="E123:G125"/>
    <mergeCell ref="C126:D126"/>
    <mergeCell ref="B48:B103"/>
    <mergeCell ref="B28:B30"/>
    <mergeCell ref="B37:B43"/>
    <mergeCell ref="B44:B47"/>
    <mergeCell ref="E28:G30"/>
    <mergeCell ref="C28:D28"/>
    <mergeCell ref="C29:D29"/>
    <mergeCell ref="C30:D30"/>
    <mergeCell ref="B31:B36"/>
    <mergeCell ref="E31:G36"/>
    <mergeCell ref="E44:G47"/>
    <mergeCell ref="C48:D48"/>
    <mergeCell ref="C49:D49"/>
    <mergeCell ref="C50:D50"/>
    <mergeCell ref="C51:D51"/>
    <mergeCell ref="C44:D44"/>
    <mergeCell ref="C45:D45"/>
    <mergeCell ref="C46:D46"/>
    <mergeCell ref="C47:D47"/>
    <mergeCell ref="C57:D57"/>
    <mergeCell ref="C52:D52"/>
    <mergeCell ref="C24:D24"/>
    <mergeCell ref="C25:D25"/>
    <mergeCell ref="C26:D26"/>
    <mergeCell ref="B2:B9"/>
    <mergeCell ref="C2:D5"/>
    <mergeCell ref="C6:D9"/>
    <mergeCell ref="B19:B24"/>
    <mergeCell ref="E11:G11"/>
    <mergeCell ref="E19:G24"/>
    <mergeCell ref="C11:D11"/>
    <mergeCell ref="C19:D19"/>
    <mergeCell ref="C20:D20"/>
    <mergeCell ref="C21:D21"/>
    <mergeCell ref="C22:D22"/>
    <mergeCell ref="C23:D23"/>
    <mergeCell ref="B25:B27"/>
    <mergeCell ref="E25:G27"/>
    <mergeCell ref="E37:G43"/>
    <mergeCell ref="C37:D37"/>
    <mergeCell ref="C38:D38"/>
    <mergeCell ref="C39:D39"/>
    <mergeCell ref="C40:D40"/>
    <mergeCell ref="C41:D41"/>
    <mergeCell ref="C42:D42"/>
    <mergeCell ref="C43:D43"/>
    <mergeCell ref="C36:D36"/>
    <mergeCell ref="C58:D58"/>
    <mergeCell ref="C59:D59"/>
    <mergeCell ref="C60:D60"/>
    <mergeCell ref="C61:D61"/>
    <mergeCell ref="C53:D53"/>
    <mergeCell ref="C54:D54"/>
    <mergeCell ref="C55:D55"/>
    <mergeCell ref="C56:D56"/>
    <mergeCell ref="C27:D27"/>
    <mergeCell ref="C31:D31"/>
    <mergeCell ref="C32:D32"/>
    <mergeCell ref="C33:D33"/>
    <mergeCell ref="C34:D34"/>
    <mergeCell ref="C35:D35"/>
    <mergeCell ref="C67:D67"/>
    <mergeCell ref="C68:D68"/>
    <mergeCell ref="C69:D69"/>
    <mergeCell ref="C70:D70"/>
    <mergeCell ref="C71:D71"/>
    <mergeCell ref="C62:D62"/>
    <mergeCell ref="C63:D63"/>
    <mergeCell ref="C64:D64"/>
    <mergeCell ref="C65:D65"/>
    <mergeCell ref="C66:D66"/>
    <mergeCell ref="C85:D85"/>
    <mergeCell ref="C76:D76"/>
    <mergeCell ref="C77:D77"/>
    <mergeCell ref="C78:D78"/>
    <mergeCell ref="C79:D79"/>
    <mergeCell ref="C80:D80"/>
    <mergeCell ref="C72:D72"/>
    <mergeCell ref="C73:D73"/>
    <mergeCell ref="C74:D74"/>
    <mergeCell ref="C75:D75"/>
    <mergeCell ref="C101:D101"/>
    <mergeCell ref="C102:D102"/>
    <mergeCell ref="C103:D103"/>
    <mergeCell ref="E48:G103"/>
    <mergeCell ref="C104:D104"/>
    <mergeCell ref="C96:D96"/>
    <mergeCell ref="C97:D97"/>
    <mergeCell ref="C98:D98"/>
    <mergeCell ref="C99:D99"/>
    <mergeCell ref="C100:D100"/>
    <mergeCell ref="C91:D91"/>
    <mergeCell ref="C92:D92"/>
    <mergeCell ref="C93:D93"/>
    <mergeCell ref="C94:D94"/>
    <mergeCell ref="C95:D95"/>
    <mergeCell ref="C86:D86"/>
    <mergeCell ref="C87:D87"/>
    <mergeCell ref="C88:D88"/>
    <mergeCell ref="C89:D89"/>
    <mergeCell ref="C90:D90"/>
    <mergeCell ref="C81:D81"/>
    <mergeCell ref="C82:D82"/>
    <mergeCell ref="C83:D83"/>
    <mergeCell ref="C84:D84"/>
    <mergeCell ref="E104:G104"/>
    <mergeCell ref="B106:B120"/>
    <mergeCell ref="C120:D120"/>
    <mergeCell ref="C121:D121"/>
    <mergeCell ref="E121:G121"/>
    <mergeCell ref="C122:D122"/>
    <mergeCell ref="E122:G122"/>
    <mergeCell ref="C115:D115"/>
    <mergeCell ref="C116:D116"/>
    <mergeCell ref="C117:D117"/>
    <mergeCell ref="C118:D118"/>
    <mergeCell ref="C119:D119"/>
    <mergeCell ref="C110:D110"/>
    <mergeCell ref="C111:D111"/>
    <mergeCell ref="C112:D112"/>
    <mergeCell ref="C113:D113"/>
    <mergeCell ref="C114:D114"/>
    <mergeCell ref="C105:D105"/>
    <mergeCell ref="C106:D106"/>
    <mergeCell ref="C107:D107"/>
    <mergeCell ref="C108:D108"/>
    <mergeCell ref="C109:D109"/>
    <mergeCell ref="E105:G105"/>
    <mergeCell ref="E106:G120"/>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77"/>
  <sheetViews>
    <sheetView topLeftCell="G10" zoomScale="89" zoomScaleNormal="89" workbookViewId="0">
      <selection activeCell="L89" sqref="L89"/>
    </sheetView>
  </sheetViews>
  <sheetFormatPr baseColWidth="10" defaultRowHeight="15" x14ac:dyDescent="0.25"/>
  <cols>
    <col min="1" max="1" width="6.7109375" customWidth="1"/>
    <col min="2" max="2" width="18" customWidth="1"/>
    <col min="3" max="3" width="29.42578125" customWidth="1"/>
    <col min="4" max="4" width="25.28515625" style="56" customWidth="1"/>
    <col min="5" max="5" width="57.85546875" style="56" customWidth="1"/>
    <col min="6" max="6" width="13.42578125" style="56" customWidth="1"/>
    <col min="7" max="7" width="23.85546875" style="56" customWidth="1"/>
    <col min="8" max="8" width="19.42578125" style="56" customWidth="1"/>
    <col min="9" max="9" width="44.28515625" style="56" customWidth="1"/>
    <col min="10" max="10" width="27.7109375" style="290" customWidth="1"/>
    <col min="11" max="11" width="17.140625" customWidth="1"/>
    <col min="12" max="12" width="32.140625" customWidth="1"/>
    <col min="13" max="13" width="44.42578125" customWidth="1"/>
    <col min="14" max="18" width="0" hidden="1" customWidth="1"/>
    <col min="19" max="19" width="11.5703125" style="250" hidden="1" customWidth="1"/>
  </cols>
  <sheetData>
    <row r="1" spans="2:22" ht="15.75" thickBot="1" x14ac:dyDescent="0.3">
      <c r="B1" s="1"/>
      <c r="C1" s="1"/>
      <c r="D1" s="159"/>
      <c r="F1" s="55"/>
      <c r="G1" s="159"/>
      <c r="H1" s="55"/>
      <c r="L1" s="55"/>
    </row>
    <row r="2" spans="2:22" ht="15.75" thickBot="1" x14ac:dyDescent="0.3">
      <c r="B2" s="681" t="s">
        <v>1</v>
      </c>
      <c r="C2" s="681"/>
      <c r="D2" s="682" t="s">
        <v>243</v>
      </c>
      <c r="E2" s="682"/>
      <c r="F2" s="682"/>
      <c r="G2" s="682"/>
      <c r="H2" s="682"/>
      <c r="I2" s="682"/>
      <c r="J2" s="682"/>
      <c r="K2" s="682"/>
      <c r="L2" s="683"/>
      <c r="M2" s="683"/>
    </row>
    <row r="3" spans="2:22" ht="15.75" thickBot="1" x14ac:dyDescent="0.3">
      <c r="B3" s="681"/>
      <c r="C3" s="681"/>
      <c r="D3" s="682"/>
      <c r="E3" s="682"/>
      <c r="F3" s="682"/>
      <c r="G3" s="682"/>
      <c r="H3" s="682"/>
      <c r="I3" s="682"/>
      <c r="J3" s="682"/>
      <c r="K3" s="682"/>
      <c r="L3" s="683"/>
      <c r="M3" s="683"/>
    </row>
    <row r="4" spans="2:22" ht="15.75" thickBot="1" x14ac:dyDescent="0.3">
      <c r="B4" s="681"/>
      <c r="C4" s="681"/>
      <c r="D4" s="682"/>
      <c r="E4" s="682"/>
      <c r="F4" s="682"/>
      <c r="G4" s="682"/>
      <c r="H4" s="682"/>
      <c r="I4" s="682"/>
      <c r="J4" s="682"/>
      <c r="K4" s="682"/>
      <c r="L4" s="683"/>
      <c r="M4" s="683"/>
    </row>
    <row r="5" spans="2:22" ht="15.75" thickBot="1" x14ac:dyDescent="0.3">
      <c r="B5" s="681"/>
      <c r="C5" s="681"/>
      <c r="D5" s="682"/>
      <c r="E5" s="682"/>
      <c r="F5" s="682"/>
      <c r="G5" s="682"/>
      <c r="H5" s="682"/>
      <c r="I5" s="682"/>
      <c r="J5" s="682"/>
      <c r="K5" s="682"/>
      <c r="L5" s="683"/>
      <c r="M5" s="683"/>
    </row>
    <row r="6" spans="2:22" ht="15.75" thickBot="1" x14ac:dyDescent="0.3">
      <c r="B6" s="681"/>
      <c r="C6" s="681"/>
      <c r="D6" s="684" t="str">
        <f>PORTADA!D10</f>
        <v>INSTITUCIÓN UNIVERSITARIA COLEGIO MAYOR DEL CAUCA</v>
      </c>
      <c r="E6" s="684"/>
      <c r="F6" s="684"/>
      <c r="G6" s="684"/>
      <c r="H6" s="684"/>
      <c r="I6" s="684"/>
      <c r="J6" s="684"/>
      <c r="K6" s="684"/>
      <c r="L6" s="683"/>
      <c r="M6" s="683"/>
    </row>
    <row r="7" spans="2:22" ht="15.75" thickBot="1" x14ac:dyDescent="0.3">
      <c r="B7" s="681"/>
      <c r="C7" s="681"/>
      <c r="D7" s="684"/>
      <c r="E7" s="684"/>
      <c r="F7" s="684"/>
      <c r="G7" s="684"/>
      <c r="H7" s="684"/>
      <c r="I7" s="684"/>
      <c r="J7" s="684"/>
      <c r="K7" s="684"/>
      <c r="L7" s="683"/>
      <c r="M7" s="683"/>
    </row>
    <row r="8" spans="2:22" ht="15.75" thickBot="1" x14ac:dyDescent="0.3">
      <c r="B8" s="681"/>
      <c r="C8" s="681"/>
      <c r="D8" s="684"/>
      <c r="E8" s="684"/>
      <c r="F8" s="684"/>
      <c r="G8" s="684"/>
      <c r="H8" s="684"/>
      <c r="I8" s="684"/>
      <c r="J8" s="684"/>
      <c r="K8" s="684"/>
      <c r="L8" s="683"/>
      <c r="M8" s="683"/>
    </row>
    <row r="9" spans="2:22" ht="15.75" thickBot="1" x14ac:dyDescent="0.3">
      <c r="B9" s="681"/>
      <c r="C9" s="681"/>
      <c r="D9" s="684"/>
      <c r="E9" s="684"/>
      <c r="F9" s="684"/>
      <c r="G9" s="684"/>
      <c r="H9" s="684"/>
      <c r="I9" s="684"/>
      <c r="J9" s="684"/>
      <c r="K9" s="684"/>
      <c r="L9" s="683"/>
      <c r="M9" s="683"/>
    </row>
    <row r="10" spans="2:22" x14ac:dyDescent="0.25">
      <c r="B10" s="1"/>
      <c r="C10" s="1"/>
      <c r="D10" s="159"/>
      <c r="F10" s="55"/>
      <c r="G10" s="159"/>
      <c r="H10" s="55"/>
      <c r="L10" s="55"/>
      <c r="S10" s="250" t="s">
        <v>474</v>
      </c>
    </row>
    <row r="11" spans="2:22" ht="37.5" x14ac:dyDescent="0.3">
      <c r="B11" s="68" t="s">
        <v>244</v>
      </c>
      <c r="C11" s="69" t="s">
        <v>245</v>
      </c>
      <c r="D11" s="69" t="s">
        <v>246</v>
      </c>
      <c r="E11" s="69" t="s">
        <v>247</v>
      </c>
      <c r="F11" s="68" t="s">
        <v>248</v>
      </c>
      <c r="G11" s="68" t="s">
        <v>249</v>
      </c>
      <c r="H11" s="68" t="s">
        <v>250</v>
      </c>
      <c r="I11" s="68" t="s">
        <v>251</v>
      </c>
      <c r="J11" s="68" t="s">
        <v>252</v>
      </c>
      <c r="K11" s="68" t="s">
        <v>253</v>
      </c>
      <c r="L11" s="252" t="s">
        <v>254</v>
      </c>
      <c r="M11" s="70" t="s">
        <v>255</v>
      </c>
      <c r="N11" s="67"/>
      <c r="O11" s="67"/>
      <c r="P11" s="67"/>
      <c r="Q11" s="67"/>
      <c r="R11" s="67"/>
      <c r="S11" s="250">
        <v>0</v>
      </c>
      <c r="T11" s="67"/>
      <c r="U11" s="67"/>
      <c r="V11" s="67"/>
    </row>
    <row r="12" spans="2:22" ht="15.75" x14ac:dyDescent="0.25">
      <c r="B12" s="71" t="s">
        <v>256</v>
      </c>
      <c r="C12" s="72"/>
      <c r="D12" s="72"/>
      <c r="E12" s="72"/>
      <c r="F12" s="73"/>
      <c r="G12" s="72"/>
      <c r="H12" s="73"/>
      <c r="I12" s="74"/>
      <c r="J12" s="305"/>
      <c r="K12" s="72"/>
      <c r="L12" s="73"/>
      <c r="M12" s="75"/>
      <c r="S12" s="250">
        <v>20</v>
      </c>
    </row>
    <row r="13" spans="2:22" ht="60" x14ac:dyDescent="0.25">
      <c r="B13" s="77" t="s">
        <v>257</v>
      </c>
      <c r="C13" s="78" t="s">
        <v>187</v>
      </c>
      <c r="D13" s="78" t="s">
        <v>188</v>
      </c>
      <c r="E13" s="78" t="s">
        <v>258</v>
      </c>
      <c r="F13" s="77" t="s">
        <v>12</v>
      </c>
      <c r="G13" s="78" t="s">
        <v>259</v>
      </c>
      <c r="H13" s="77"/>
      <c r="I13" s="79"/>
      <c r="J13" s="306"/>
      <c r="K13" s="78"/>
      <c r="L13" s="404">
        <f>ROUND(AVERAGE($L$14,$L$15),0)</f>
        <v>100</v>
      </c>
      <c r="M13" s="80"/>
      <c r="N13" s="76"/>
      <c r="O13" s="76"/>
      <c r="P13" s="76"/>
      <c r="Q13" s="76"/>
      <c r="R13" s="76"/>
      <c r="S13" s="250">
        <v>40</v>
      </c>
      <c r="T13" s="76"/>
      <c r="U13" s="76"/>
      <c r="V13" s="76"/>
    </row>
    <row r="14" spans="2:22" ht="148.5" customHeight="1" x14ac:dyDescent="0.3">
      <c r="B14" s="81" t="s">
        <v>260</v>
      </c>
      <c r="C14" s="82" t="s">
        <v>261</v>
      </c>
      <c r="D14" s="82" t="s">
        <v>262</v>
      </c>
      <c r="E14" s="82" t="s">
        <v>263</v>
      </c>
      <c r="F14" s="81" t="s">
        <v>264</v>
      </c>
      <c r="G14" s="82" t="s">
        <v>265</v>
      </c>
      <c r="H14" s="81" t="s">
        <v>266</v>
      </c>
      <c r="I14" s="685" t="s">
        <v>1261</v>
      </c>
      <c r="J14" s="687" t="s">
        <v>1423</v>
      </c>
      <c r="K14" s="82"/>
      <c r="L14" s="401">
        <v>100</v>
      </c>
      <c r="M14" s="83"/>
      <c r="P14" s="84"/>
      <c r="S14" s="250">
        <v>60</v>
      </c>
    </row>
    <row r="15" spans="2:22" ht="239.25" customHeight="1" x14ac:dyDescent="0.25">
      <c r="B15" s="81" t="s">
        <v>267</v>
      </c>
      <c r="C15" s="82" t="s">
        <v>187</v>
      </c>
      <c r="D15" s="82" t="s">
        <v>268</v>
      </c>
      <c r="E15" s="82" t="s">
        <v>269</v>
      </c>
      <c r="F15" s="81" t="s">
        <v>270</v>
      </c>
      <c r="G15" s="82" t="s">
        <v>284</v>
      </c>
      <c r="H15" s="81"/>
      <c r="I15" s="686"/>
      <c r="J15" s="688"/>
      <c r="K15" s="82"/>
      <c r="L15" s="401">
        <v>100</v>
      </c>
      <c r="M15" s="83"/>
      <c r="S15" s="250">
        <v>80</v>
      </c>
    </row>
    <row r="16" spans="2:22" ht="15.75" x14ac:dyDescent="0.25">
      <c r="B16" s="71" t="s">
        <v>272</v>
      </c>
      <c r="C16" s="72"/>
      <c r="D16" s="72"/>
      <c r="E16" s="72"/>
      <c r="F16" s="73"/>
      <c r="G16" s="72"/>
      <c r="H16" s="73"/>
      <c r="I16" s="74"/>
      <c r="J16" s="305"/>
      <c r="K16" s="72"/>
      <c r="L16" s="405"/>
      <c r="M16" s="85"/>
      <c r="S16" s="276">
        <v>100</v>
      </c>
    </row>
    <row r="17" spans="2:22" ht="103.5" customHeight="1" x14ac:dyDescent="0.25">
      <c r="B17" s="77" t="s">
        <v>273</v>
      </c>
      <c r="C17" s="78" t="s">
        <v>187</v>
      </c>
      <c r="D17" s="78" t="s">
        <v>189</v>
      </c>
      <c r="E17" s="78" t="s">
        <v>274</v>
      </c>
      <c r="F17" s="77" t="s">
        <v>13</v>
      </c>
      <c r="G17" s="78"/>
      <c r="H17" s="77"/>
      <c r="I17" s="86"/>
      <c r="J17" s="306"/>
      <c r="K17" s="78"/>
      <c r="L17" s="404">
        <f>ROUND(AVERAGE($L$19,$L$24),0)</f>
        <v>80</v>
      </c>
      <c r="M17" s="78"/>
      <c r="N17" s="76"/>
      <c r="O17" s="76"/>
      <c r="P17" s="76"/>
      <c r="Q17" s="76"/>
      <c r="R17" s="76"/>
      <c r="S17" s="277">
        <v>100</v>
      </c>
      <c r="T17" s="76"/>
      <c r="U17" s="76"/>
      <c r="V17" s="76"/>
    </row>
    <row r="18" spans="2:22" ht="67.5" customHeight="1" x14ac:dyDescent="0.25">
      <c r="B18" s="87" t="s">
        <v>275</v>
      </c>
      <c r="C18" s="88" t="s">
        <v>187</v>
      </c>
      <c r="D18" s="88" t="s">
        <v>276</v>
      </c>
      <c r="E18" s="88" t="s">
        <v>277</v>
      </c>
      <c r="F18" s="87" t="s">
        <v>278</v>
      </c>
      <c r="G18" s="88" t="s">
        <v>279</v>
      </c>
      <c r="H18" s="87"/>
      <c r="I18" s="57"/>
      <c r="J18" s="295"/>
      <c r="K18" s="88"/>
      <c r="L18" s="406">
        <f>ROUND(AVERAGE(L19:L23),0)</f>
        <v>84</v>
      </c>
      <c r="M18" s="90"/>
    </row>
    <row r="19" spans="2:22" ht="409.5" customHeight="1" x14ac:dyDescent="0.25">
      <c r="B19" s="81" t="s">
        <v>280</v>
      </c>
      <c r="C19" s="82" t="s">
        <v>187</v>
      </c>
      <c r="D19" s="82" t="s">
        <v>281</v>
      </c>
      <c r="E19" s="82" t="s">
        <v>282</v>
      </c>
      <c r="F19" s="81" t="s">
        <v>283</v>
      </c>
      <c r="G19" s="82" t="s">
        <v>284</v>
      </c>
      <c r="H19" s="81" t="s">
        <v>285</v>
      </c>
      <c r="I19" s="279" t="s">
        <v>1262</v>
      </c>
      <c r="J19" s="295" t="s">
        <v>1396</v>
      </c>
      <c r="K19" s="104"/>
      <c r="L19" s="401">
        <v>80</v>
      </c>
      <c r="M19" s="83"/>
    </row>
    <row r="20" spans="2:22" ht="144" x14ac:dyDescent="0.25">
      <c r="B20" s="81" t="s">
        <v>286</v>
      </c>
      <c r="C20" s="82" t="s">
        <v>187</v>
      </c>
      <c r="D20" s="82" t="s">
        <v>287</v>
      </c>
      <c r="E20" s="82" t="s">
        <v>288</v>
      </c>
      <c r="F20" s="81" t="s">
        <v>289</v>
      </c>
      <c r="G20" s="82"/>
      <c r="H20" s="81" t="s">
        <v>290</v>
      </c>
      <c r="I20" s="58" t="s">
        <v>1370</v>
      </c>
      <c r="J20" s="295" t="s">
        <v>1397</v>
      </c>
      <c r="K20" s="89"/>
      <c r="L20" s="401">
        <v>80</v>
      </c>
      <c r="M20" s="83"/>
    </row>
    <row r="21" spans="2:22" ht="146.25" customHeight="1" x14ac:dyDescent="0.25">
      <c r="B21" s="81" t="s">
        <v>291</v>
      </c>
      <c r="C21" s="82" t="s">
        <v>187</v>
      </c>
      <c r="D21" s="82" t="s">
        <v>292</v>
      </c>
      <c r="E21" s="82" t="s">
        <v>293</v>
      </c>
      <c r="F21" s="81" t="s">
        <v>294</v>
      </c>
      <c r="G21" s="82"/>
      <c r="H21" s="81" t="s">
        <v>295</v>
      </c>
      <c r="I21" s="58" t="s">
        <v>1263</v>
      </c>
      <c r="J21" s="295" t="s">
        <v>1436</v>
      </c>
      <c r="K21" s="89"/>
      <c r="L21" s="401">
        <v>80</v>
      </c>
      <c r="M21" s="385"/>
    </row>
    <row r="22" spans="2:22" ht="198" customHeight="1" x14ac:dyDescent="0.25">
      <c r="B22" s="81" t="s">
        <v>296</v>
      </c>
      <c r="C22" s="82" t="s">
        <v>187</v>
      </c>
      <c r="D22" s="82" t="s">
        <v>297</v>
      </c>
      <c r="E22" s="82" t="s">
        <v>298</v>
      </c>
      <c r="F22" s="103" t="s">
        <v>299</v>
      </c>
      <c r="G22" s="82"/>
      <c r="H22" s="81" t="s">
        <v>300</v>
      </c>
      <c r="I22" s="58" t="s">
        <v>1248</v>
      </c>
      <c r="J22" s="430" t="s">
        <v>1424</v>
      </c>
      <c r="K22" s="89"/>
      <c r="L22" s="401">
        <v>100</v>
      </c>
      <c r="M22" s="106"/>
    </row>
    <row r="23" spans="2:22" ht="252" x14ac:dyDescent="0.25">
      <c r="B23" s="81" t="s">
        <v>301</v>
      </c>
      <c r="C23" s="82" t="s">
        <v>187</v>
      </c>
      <c r="D23" s="82" t="s">
        <v>302</v>
      </c>
      <c r="E23" s="82" t="s">
        <v>303</v>
      </c>
      <c r="F23" s="81" t="s">
        <v>304</v>
      </c>
      <c r="G23" s="82"/>
      <c r="H23" s="81" t="s">
        <v>305</v>
      </c>
      <c r="I23" s="58" t="s">
        <v>1167</v>
      </c>
      <c r="J23" s="295" t="s">
        <v>1398</v>
      </c>
      <c r="K23" s="89"/>
      <c r="L23" s="401">
        <v>80</v>
      </c>
      <c r="M23" s="104"/>
    </row>
    <row r="24" spans="2:22" ht="55.5" customHeight="1" x14ac:dyDescent="0.25">
      <c r="B24" s="87" t="s">
        <v>306</v>
      </c>
      <c r="C24" s="82" t="s">
        <v>187</v>
      </c>
      <c r="D24" s="88" t="s">
        <v>307</v>
      </c>
      <c r="E24" s="88" t="s">
        <v>308</v>
      </c>
      <c r="F24" s="87" t="s">
        <v>309</v>
      </c>
      <c r="G24" s="88" t="s">
        <v>310</v>
      </c>
      <c r="H24" s="87"/>
      <c r="I24" s="57"/>
      <c r="J24" s="307"/>
      <c r="K24" s="88"/>
      <c r="L24" s="407">
        <f>ROUND(AVERAGE(L25:L26),0)</f>
        <v>80</v>
      </c>
      <c r="M24" s="88"/>
    </row>
    <row r="25" spans="2:22" ht="409.5" x14ac:dyDescent="0.25">
      <c r="B25" s="92" t="s">
        <v>311</v>
      </c>
      <c r="C25" s="82" t="s">
        <v>187</v>
      </c>
      <c r="D25" s="82" t="s">
        <v>312</v>
      </c>
      <c r="E25" s="82" t="s">
        <v>313</v>
      </c>
      <c r="F25" s="81" t="s">
        <v>314</v>
      </c>
      <c r="G25" s="93"/>
      <c r="H25" s="94"/>
      <c r="I25" s="58" t="s">
        <v>1168</v>
      </c>
      <c r="J25" s="391" t="s">
        <v>1437</v>
      </c>
      <c r="K25" s="104"/>
      <c r="L25" s="401">
        <v>80</v>
      </c>
      <c r="M25" s="83"/>
    </row>
    <row r="26" spans="2:22" ht="409.5" x14ac:dyDescent="0.25">
      <c r="B26" s="92" t="s">
        <v>315</v>
      </c>
      <c r="C26" s="95" t="s">
        <v>235</v>
      </c>
      <c r="D26" s="82" t="s">
        <v>236</v>
      </c>
      <c r="E26" s="82" t="s">
        <v>316</v>
      </c>
      <c r="F26" s="81" t="s">
        <v>317</v>
      </c>
      <c r="G26" s="93"/>
      <c r="H26" s="81" t="s">
        <v>318</v>
      </c>
      <c r="I26" s="58" t="s">
        <v>319</v>
      </c>
      <c r="J26" s="295" t="s">
        <v>1399</v>
      </c>
      <c r="K26" s="82"/>
      <c r="L26" s="401">
        <v>80</v>
      </c>
      <c r="M26" s="385"/>
    </row>
    <row r="27" spans="2:22" ht="15.75" x14ac:dyDescent="0.25">
      <c r="B27" s="71" t="s">
        <v>190</v>
      </c>
      <c r="C27" s="72"/>
      <c r="D27" s="72"/>
      <c r="E27" s="72"/>
      <c r="F27" s="73"/>
      <c r="G27" s="72"/>
      <c r="H27" s="73"/>
      <c r="I27" s="74"/>
      <c r="J27" s="305"/>
      <c r="K27" s="72"/>
      <c r="L27" s="405"/>
      <c r="M27" s="85"/>
    </row>
    <row r="28" spans="2:22" ht="75.75" customHeight="1" x14ac:dyDescent="0.25">
      <c r="B28" s="77" t="s">
        <v>320</v>
      </c>
      <c r="C28" s="78" t="s">
        <v>321</v>
      </c>
      <c r="D28" s="78" t="s">
        <v>190</v>
      </c>
      <c r="E28" s="78"/>
      <c r="F28" s="77" t="s">
        <v>14</v>
      </c>
      <c r="G28" s="78"/>
      <c r="H28" s="96"/>
      <c r="I28" s="97"/>
      <c r="J28" s="98"/>
      <c r="K28" s="98"/>
      <c r="L28" s="408">
        <f>ROUND(AVERAGE($L$36,$L$32,$L$29),0)</f>
        <v>82</v>
      </c>
      <c r="M28" s="99"/>
    </row>
    <row r="29" spans="2:22" ht="56.25" customHeight="1" x14ac:dyDescent="0.25">
      <c r="B29" s="87" t="s">
        <v>322</v>
      </c>
      <c r="C29" s="88" t="s">
        <v>187</v>
      </c>
      <c r="D29" s="88" t="s">
        <v>191</v>
      </c>
      <c r="E29" s="88" t="s">
        <v>323</v>
      </c>
      <c r="F29" s="87" t="s">
        <v>324</v>
      </c>
      <c r="G29" s="88" t="s">
        <v>325</v>
      </c>
      <c r="H29" s="87"/>
      <c r="I29" s="57"/>
      <c r="J29" s="307"/>
      <c r="K29" s="88"/>
      <c r="L29" s="409">
        <f>ROUND(AVERAGE(L30:L31),0)</f>
        <v>80</v>
      </c>
      <c r="M29" s="88"/>
      <c r="N29" s="76"/>
      <c r="O29" s="76"/>
      <c r="P29" s="76"/>
      <c r="Q29" s="76"/>
      <c r="R29" s="76"/>
      <c r="S29" s="277"/>
      <c r="T29" s="76"/>
      <c r="U29" s="76"/>
      <c r="V29" s="76"/>
    </row>
    <row r="30" spans="2:22" ht="409.5" x14ac:dyDescent="0.25">
      <c r="B30" s="81" t="s">
        <v>326</v>
      </c>
      <c r="C30" s="82" t="s">
        <v>327</v>
      </c>
      <c r="D30" s="82" t="s">
        <v>170</v>
      </c>
      <c r="E30" s="82" t="s">
        <v>328</v>
      </c>
      <c r="F30" s="81" t="s">
        <v>329</v>
      </c>
      <c r="G30" s="82"/>
      <c r="H30" s="81" t="s">
        <v>330</v>
      </c>
      <c r="I30" s="58" t="s">
        <v>1368</v>
      </c>
      <c r="J30" s="295" t="s">
        <v>1400</v>
      </c>
      <c r="K30" s="385"/>
      <c r="L30" s="401"/>
      <c r="M30" s="432"/>
      <c r="T30" t="s">
        <v>338</v>
      </c>
    </row>
    <row r="31" spans="2:22" ht="303.75" customHeight="1" x14ac:dyDescent="0.25">
      <c r="B31" s="81" t="s">
        <v>331</v>
      </c>
      <c r="C31" s="82" t="s">
        <v>327</v>
      </c>
      <c r="D31" s="82" t="s">
        <v>171</v>
      </c>
      <c r="E31" s="82" t="s">
        <v>332</v>
      </c>
      <c r="F31" s="81" t="s">
        <v>333</v>
      </c>
      <c r="G31" s="82"/>
      <c r="H31" s="81" t="s">
        <v>334</v>
      </c>
      <c r="I31" s="58"/>
      <c r="J31" s="430" t="s">
        <v>1531</v>
      </c>
      <c r="K31" s="82"/>
      <c r="L31" s="410">
        <v>80</v>
      </c>
      <c r="M31" s="206"/>
    </row>
    <row r="32" spans="2:22" ht="81.75" customHeight="1" x14ac:dyDescent="0.25">
      <c r="B32" s="87" t="s">
        <v>335</v>
      </c>
      <c r="C32" s="88" t="s">
        <v>336</v>
      </c>
      <c r="D32" s="88" t="s">
        <v>192</v>
      </c>
      <c r="E32" s="88" t="s">
        <v>337</v>
      </c>
      <c r="F32" s="87" t="s">
        <v>333</v>
      </c>
      <c r="G32" s="88" t="s">
        <v>325</v>
      </c>
      <c r="H32" s="87"/>
      <c r="I32" s="57"/>
      <c r="J32" s="307" t="s">
        <v>338</v>
      </c>
      <c r="K32" s="76"/>
      <c r="L32" s="409">
        <f>ROUND(AVERAGE(L33:L35),0)</f>
        <v>87</v>
      </c>
      <c r="M32" s="88"/>
      <c r="N32" s="76"/>
      <c r="O32" s="76"/>
      <c r="P32" s="76"/>
      <c r="Q32" s="76"/>
      <c r="R32" s="76"/>
      <c r="S32" s="277"/>
      <c r="T32" s="76"/>
      <c r="U32" s="76"/>
      <c r="V32" s="76"/>
    </row>
    <row r="33" spans="2:22" ht="219.75" customHeight="1" x14ac:dyDescent="0.25">
      <c r="B33" s="81" t="s">
        <v>339</v>
      </c>
      <c r="C33" s="82" t="s">
        <v>187</v>
      </c>
      <c r="D33" s="82" t="s">
        <v>340</v>
      </c>
      <c r="E33" s="82" t="s">
        <v>341</v>
      </c>
      <c r="F33" s="81" t="s">
        <v>342</v>
      </c>
      <c r="G33" s="82"/>
      <c r="H33" s="81" t="s">
        <v>343</v>
      </c>
      <c r="I33" s="58" t="s">
        <v>1264</v>
      </c>
      <c r="J33" s="429" t="s">
        <v>1445</v>
      </c>
      <c r="K33" s="89"/>
      <c r="L33" s="401">
        <v>100</v>
      </c>
      <c r="M33" s="83"/>
    </row>
    <row r="34" spans="2:22" ht="409.5" x14ac:dyDescent="0.25">
      <c r="B34" s="81" t="s">
        <v>344</v>
      </c>
      <c r="C34" s="82" t="s">
        <v>345</v>
      </c>
      <c r="D34" s="82" t="s">
        <v>223</v>
      </c>
      <c r="E34" s="82" t="s">
        <v>346</v>
      </c>
      <c r="F34" s="81" t="s">
        <v>347</v>
      </c>
      <c r="G34" s="82" t="s">
        <v>348</v>
      </c>
      <c r="H34" s="81" t="s">
        <v>349</v>
      </c>
      <c r="I34" s="58" t="s">
        <v>350</v>
      </c>
      <c r="J34" s="391" t="s">
        <v>1438</v>
      </c>
      <c r="K34" s="104"/>
      <c r="L34" s="401">
        <v>80</v>
      </c>
      <c r="M34" s="83"/>
    </row>
    <row r="35" spans="2:22" ht="162" customHeight="1" x14ac:dyDescent="0.25">
      <c r="B35" s="81" t="s">
        <v>351</v>
      </c>
      <c r="C35" s="82" t="s">
        <v>187</v>
      </c>
      <c r="D35" s="82" t="s">
        <v>352</v>
      </c>
      <c r="E35" s="82" t="s">
        <v>353</v>
      </c>
      <c r="F35" s="81" t="s">
        <v>354</v>
      </c>
      <c r="G35" s="82"/>
      <c r="H35" s="81"/>
      <c r="I35" s="58" t="s">
        <v>355</v>
      </c>
      <c r="J35" s="295" t="s">
        <v>1401</v>
      </c>
      <c r="K35" s="89"/>
      <c r="L35" s="401">
        <v>80</v>
      </c>
      <c r="M35" s="206"/>
    </row>
    <row r="36" spans="2:22" ht="48.75" customHeight="1" x14ac:dyDescent="0.25">
      <c r="B36" s="87" t="s">
        <v>356</v>
      </c>
      <c r="C36" s="88" t="s">
        <v>187</v>
      </c>
      <c r="D36" s="88" t="s">
        <v>193</v>
      </c>
      <c r="E36" s="88" t="s">
        <v>357</v>
      </c>
      <c r="F36" s="87" t="s">
        <v>358</v>
      </c>
      <c r="G36" s="88" t="s">
        <v>325</v>
      </c>
      <c r="H36" s="87"/>
      <c r="I36" s="57"/>
      <c r="J36" s="307"/>
      <c r="K36" s="88"/>
      <c r="L36" s="409">
        <f>L37</f>
        <v>80</v>
      </c>
      <c r="M36" s="88"/>
      <c r="N36" s="76"/>
      <c r="O36" s="76"/>
      <c r="P36" s="76"/>
      <c r="Q36" s="76"/>
      <c r="R36" s="76"/>
      <c r="S36" s="277"/>
      <c r="T36" s="76"/>
      <c r="U36" s="76"/>
      <c r="V36" s="76"/>
    </row>
    <row r="37" spans="2:22" ht="348.75" customHeight="1" x14ac:dyDescent="0.25">
      <c r="B37" s="81" t="s">
        <v>359</v>
      </c>
      <c r="C37" s="82" t="s">
        <v>187</v>
      </c>
      <c r="D37" s="82" t="s">
        <v>360</v>
      </c>
      <c r="E37" s="82" t="s">
        <v>361</v>
      </c>
      <c r="F37" s="81" t="s">
        <v>362</v>
      </c>
      <c r="G37" s="82"/>
      <c r="H37" s="81" t="s">
        <v>330</v>
      </c>
      <c r="I37" s="58" t="s">
        <v>363</v>
      </c>
      <c r="J37" s="430" t="s">
        <v>1532</v>
      </c>
      <c r="K37" s="385"/>
      <c r="L37" s="401">
        <v>80</v>
      </c>
      <c r="M37" s="206"/>
    </row>
    <row r="38" spans="2:22" ht="15.75" x14ac:dyDescent="0.25">
      <c r="B38" s="71" t="s">
        <v>194</v>
      </c>
      <c r="C38" s="72"/>
      <c r="D38" s="72"/>
      <c r="E38" s="72"/>
      <c r="F38" s="73"/>
      <c r="G38" s="72"/>
      <c r="H38" s="73"/>
      <c r="I38" s="74"/>
      <c r="J38" s="305"/>
      <c r="K38" s="72"/>
      <c r="L38" s="405"/>
      <c r="M38" s="85"/>
    </row>
    <row r="39" spans="2:22" x14ac:dyDescent="0.25">
      <c r="B39" s="77" t="s">
        <v>364</v>
      </c>
      <c r="C39" s="78" t="s">
        <v>187</v>
      </c>
      <c r="D39" s="78" t="s">
        <v>194</v>
      </c>
      <c r="E39" s="78"/>
      <c r="F39" s="77" t="s">
        <v>15</v>
      </c>
      <c r="G39" s="78"/>
      <c r="H39" s="96"/>
      <c r="I39" s="97"/>
      <c r="J39" s="304"/>
      <c r="K39" s="98"/>
      <c r="L39" s="408">
        <f>ROUND(AVERAGE($L$49,$L$45,$L$40),0)</f>
        <v>78</v>
      </c>
      <c r="M39" s="99"/>
    </row>
    <row r="40" spans="2:22" ht="48.75" customHeight="1" x14ac:dyDescent="0.25">
      <c r="B40" s="87" t="s">
        <v>365</v>
      </c>
      <c r="C40" s="88" t="s">
        <v>187</v>
      </c>
      <c r="D40" s="88" t="s">
        <v>366</v>
      </c>
      <c r="E40" s="88" t="s">
        <v>367</v>
      </c>
      <c r="F40" s="87" t="s">
        <v>368</v>
      </c>
      <c r="G40" s="87" t="s">
        <v>310</v>
      </c>
      <c r="H40" s="87"/>
      <c r="I40" s="57" t="s">
        <v>369</v>
      </c>
      <c r="J40" s="295"/>
      <c r="K40" s="88"/>
      <c r="L40" s="409">
        <f>ROUND(AVERAGE(L41:L44),0)</f>
        <v>80</v>
      </c>
      <c r="M40" s="88"/>
      <c r="N40" s="76"/>
      <c r="O40" s="76"/>
      <c r="P40" s="76"/>
      <c r="Q40" s="76"/>
      <c r="R40" s="76"/>
      <c r="S40" s="277"/>
      <c r="T40" s="76"/>
      <c r="U40" s="76"/>
      <c r="V40" s="76"/>
    </row>
    <row r="41" spans="2:22" ht="276.75" customHeight="1" x14ac:dyDescent="0.25">
      <c r="B41" s="81" t="s">
        <v>370</v>
      </c>
      <c r="C41" s="82" t="s">
        <v>187</v>
      </c>
      <c r="D41" s="82" t="s">
        <v>371</v>
      </c>
      <c r="E41" s="82" t="s">
        <v>372</v>
      </c>
      <c r="F41" s="81" t="s">
        <v>373</v>
      </c>
      <c r="G41" s="100" t="s">
        <v>374</v>
      </c>
      <c r="H41" s="81" t="s">
        <v>375</v>
      </c>
      <c r="I41" s="58" t="s">
        <v>376</v>
      </c>
      <c r="J41" s="295" t="s">
        <v>1402</v>
      </c>
      <c r="K41" s="89"/>
      <c r="L41" s="401">
        <v>80</v>
      </c>
      <c r="M41" s="83"/>
    </row>
    <row r="42" spans="2:22" ht="228" x14ac:dyDescent="0.25">
      <c r="B42" s="81" t="s">
        <v>377</v>
      </c>
      <c r="C42" s="82" t="s">
        <v>187</v>
      </c>
      <c r="D42" s="82" t="s">
        <v>378</v>
      </c>
      <c r="E42" s="82" t="s">
        <v>379</v>
      </c>
      <c r="F42" s="81" t="s">
        <v>380</v>
      </c>
      <c r="G42" s="82"/>
      <c r="H42" s="81" t="s">
        <v>381</v>
      </c>
      <c r="I42" s="58" t="s">
        <v>382</v>
      </c>
      <c r="J42" s="295" t="s">
        <v>1439</v>
      </c>
      <c r="K42" s="89"/>
      <c r="L42" s="401">
        <v>80</v>
      </c>
      <c r="M42" s="106"/>
    </row>
    <row r="43" spans="2:22" ht="96.75" customHeight="1" x14ac:dyDescent="0.25">
      <c r="B43" s="81" t="s">
        <v>383</v>
      </c>
      <c r="C43" s="82" t="s">
        <v>187</v>
      </c>
      <c r="D43" s="82" t="s">
        <v>384</v>
      </c>
      <c r="E43" s="82" t="s">
        <v>385</v>
      </c>
      <c r="F43" s="81" t="s">
        <v>386</v>
      </c>
      <c r="G43" s="82"/>
      <c r="H43" s="81"/>
      <c r="I43" s="58" t="s">
        <v>1266</v>
      </c>
      <c r="J43" s="295" t="s">
        <v>1403</v>
      </c>
      <c r="K43" s="89"/>
      <c r="L43" s="401">
        <v>80</v>
      </c>
      <c r="M43" s="83"/>
    </row>
    <row r="44" spans="2:22" ht="376.5" customHeight="1" x14ac:dyDescent="0.25">
      <c r="B44" s="81" t="s">
        <v>387</v>
      </c>
      <c r="C44" s="82" t="s">
        <v>187</v>
      </c>
      <c r="D44" s="82" t="s">
        <v>388</v>
      </c>
      <c r="E44" s="82" t="s">
        <v>389</v>
      </c>
      <c r="F44" s="81" t="s">
        <v>390</v>
      </c>
      <c r="G44" s="82"/>
      <c r="H44" s="81" t="s">
        <v>391</v>
      </c>
      <c r="I44" s="58" t="s">
        <v>1249</v>
      </c>
      <c r="J44" s="429" t="s">
        <v>1533</v>
      </c>
      <c r="K44" s="89"/>
      <c r="L44" s="401">
        <v>80</v>
      </c>
      <c r="M44" s="83"/>
    </row>
    <row r="45" spans="2:22" ht="55.5" customHeight="1" x14ac:dyDescent="0.25">
      <c r="B45" s="87" t="s">
        <v>392</v>
      </c>
      <c r="C45" s="88" t="s">
        <v>187</v>
      </c>
      <c r="D45" s="88" t="s">
        <v>393</v>
      </c>
      <c r="E45" s="88" t="s">
        <v>394</v>
      </c>
      <c r="F45" s="87" t="s">
        <v>395</v>
      </c>
      <c r="G45" s="101"/>
      <c r="H45" s="87"/>
      <c r="I45" s="57"/>
      <c r="J45" s="295"/>
      <c r="K45" s="316"/>
      <c r="L45" s="409">
        <f>ROUND(AVERAGE(L46:L48),0)</f>
        <v>73</v>
      </c>
      <c r="M45" s="88"/>
      <c r="N45" s="76"/>
      <c r="O45" s="76"/>
      <c r="P45" s="76"/>
      <c r="Q45" s="76"/>
      <c r="R45" s="76"/>
      <c r="S45" s="277"/>
      <c r="T45" s="76"/>
      <c r="U45" s="76"/>
      <c r="V45" s="76"/>
    </row>
    <row r="46" spans="2:22" ht="180" x14ac:dyDescent="0.25">
      <c r="B46" s="81" t="s">
        <v>396</v>
      </c>
      <c r="C46" s="82" t="s">
        <v>187</v>
      </c>
      <c r="D46" s="89" t="s">
        <v>397</v>
      </c>
      <c r="E46" s="82" t="s">
        <v>398</v>
      </c>
      <c r="F46" s="81" t="s">
        <v>399</v>
      </c>
      <c r="G46" s="102" t="s">
        <v>400</v>
      </c>
      <c r="H46" s="81"/>
      <c r="I46" s="279" t="s">
        <v>1265</v>
      </c>
      <c r="J46" s="295" t="s">
        <v>1406</v>
      </c>
      <c r="K46" s="89"/>
      <c r="L46" s="401">
        <v>80</v>
      </c>
      <c r="M46" s="83"/>
    </row>
    <row r="47" spans="2:22" ht="120" x14ac:dyDescent="0.25">
      <c r="B47" s="81" t="s">
        <v>401</v>
      </c>
      <c r="C47" s="82" t="s">
        <v>187</v>
      </c>
      <c r="D47" s="82" t="s">
        <v>402</v>
      </c>
      <c r="E47" s="82"/>
      <c r="F47" s="103" t="s">
        <v>403</v>
      </c>
      <c r="G47" s="102"/>
      <c r="H47" s="81" t="s">
        <v>404</v>
      </c>
      <c r="I47" s="58" t="s">
        <v>1267</v>
      </c>
      <c r="J47" s="295" t="s">
        <v>1407</v>
      </c>
      <c r="K47" s="89"/>
      <c r="L47" s="401">
        <v>80</v>
      </c>
      <c r="M47" s="83"/>
    </row>
    <row r="48" spans="2:22" ht="240" x14ac:dyDescent="0.25">
      <c r="B48" s="81" t="s">
        <v>405</v>
      </c>
      <c r="C48" s="82" t="s">
        <v>187</v>
      </c>
      <c r="D48" s="82" t="s">
        <v>406</v>
      </c>
      <c r="E48" s="82"/>
      <c r="F48" s="81" t="s">
        <v>407</v>
      </c>
      <c r="G48" s="102"/>
      <c r="H48" s="81" t="s">
        <v>408</v>
      </c>
      <c r="I48" s="58" t="s">
        <v>409</v>
      </c>
      <c r="J48" s="295" t="s">
        <v>1425</v>
      </c>
      <c r="K48" s="89"/>
      <c r="L48" s="401">
        <v>60</v>
      </c>
      <c r="M48" s="206"/>
    </row>
    <row r="49" spans="2:22" ht="63" customHeight="1" x14ac:dyDescent="0.25">
      <c r="B49" s="87" t="s">
        <v>410</v>
      </c>
      <c r="C49" s="88" t="s">
        <v>235</v>
      </c>
      <c r="D49" s="88" t="s">
        <v>237</v>
      </c>
      <c r="E49" s="88" t="s">
        <v>411</v>
      </c>
      <c r="F49" s="87" t="s">
        <v>412</v>
      </c>
      <c r="G49" s="101"/>
      <c r="H49" s="87"/>
      <c r="I49" s="57"/>
      <c r="J49" s="307"/>
      <c r="K49" s="88"/>
      <c r="L49" s="409">
        <f>ROUND(AVERAGE(L50:L52),0)</f>
        <v>80</v>
      </c>
      <c r="M49" s="88"/>
      <c r="N49" s="76"/>
      <c r="O49" s="76"/>
      <c r="P49" s="76"/>
      <c r="Q49" s="76"/>
      <c r="R49" s="76"/>
      <c r="S49" s="277"/>
      <c r="T49" s="76"/>
      <c r="U49" s="76"/>
      <c r="V49" s="76"/>
    </row>
    <row r="50" spans="2:22" ht="409.5" customHeight="1" x14ac:dyDescent="0.25">
      <c r="B50" s="81" t="s">
        <v>413</v>
      </c>
      <c r="C50" s="82" t="s">
        <v>235</v>
      </c>
      <c r="D50" s="82" t="s">
        <v>414</v>
      </c>
      <c r="E50" s="82"/>
      <c r="F50" s="81" t="s">
        <v>415</v>
      </c>
      <c r="G50" s="102"/>
      <c r="H50" s="81" t="s">
        <v>416</v>
      </c>
      <c r="I50" s="58" t="s">
        <v>417</v>
      </c>
      <c r="J50" s="295" t="s">
        <v>1408</v>
      </c>
      <c r="K50" s="89"/>
      <c r="L50" s="401">
        <v>80</v>
      </c>
      <c r="M50" s="83"/>
    </row>
    <row r="51" spans="2:22" ht="96" x14ac:dyDescent="0.25">
      <c r="B51" s="81" t="s">
        <v>418</v>
      </c>
      <c r="C51" s="82" t="s">
        <v>235</v>
      </c>
      <c r="D51" s="104" t="s">
        <v>419</v>
      </c>
      <c r="E51" s="82"/>
      <c r="F51" s="81" t="s">
        <v>420</v>
      </c>
      <c r="G51" s="102"/>
      <c r="H51" s="81" t="s">
        <v>421</v>
      </c>
      <c r="I51" s="58" t="s">
        <v>422</v>
      </c>
      <c r="J51" s="429" t="s">
        <v>1409</v>
      </c>
      <c r="L51" s="401">
        <v>80</v>
      </c>
      <c r="M51" s="106"/>
    </row>
    <row r="52" spans="2:22" ht="280.5" customHeight="1" x14ac:dyDescent="0.25">
      <c r="B52" s="103" t="s">
        <v>423</v>
      </c>
      <c r="C52" s="104" t="s">
        <v>235</v>
      </c>
      <c r="D52" s="104" t="s">
        <v>424</v>
      </c>
      <c r="E52" s="104"/>
      <c r="F52" s="103" t="s">
        <v>425</v>
      </c>
      <c r="G52" s="105"/>
      <c r="H52" s="103" t="s">
        <v>426</v>
      </c>
      <c r="I52" s="59" t="s">
        <v>1268</v>
      </c>
      <c r="J52" s="429" t="s">
        <v>1440</v>
      </c>
      <c r="K52" s="104"/>
      <c r="L52" s="401">
        <v>80</v>
      </c>
      <c r="M52" s="106"/>
      <c r="N52" s="11"/>
      <c r="O52" s="11"/>
      <c r="P52" s="11"/>
      <c r="Q52" s="11"/>
      <c r="R52" s="11"/>
      <c r="S52" s="278"/>
      <c r="T52" s="11"/>
      <c r="U52" s="11"/>
      <c r="V52" s="11"/>
    </row>
    <row r="53" spans="2:22" ht="15.75" x14ac:dyDescent="0.25">
      <c r="B53" s="71" t="s">
        <v>176</v>
      </c>
      <c r="C53" s="72"/>
      <c r="D53" s="72"/>
      <c r="E53" s="72"/>
      <c r="F53" s="73"/>
      <c r="G53" s="72"/>
      <c r="H53" s="73"/>
      <c r="I53" s="74"/>
      <c r="J53" s="305"/>
      <c r="K53" s="72"/>
      <c r="L53" s="405"/>
      <c r="M53" s="85"/>
    </row>
    <row r="54" spans="2:22" ht="113.25" customHeight="1" x14ac:dyDescent="0.25">
      <c r="B54" s="77" t="s">
        <v>427</v>
      </c>
      <c r="C54" s="78" t="s">
        <v>428</v>
      </c>
      <c r="D54" s="78" t="s">
        <v>176</v>
      </c>
      <c r="E54" s="78"/>
      <c r="F54" s="77" t="s">
        <v>32</v>
      </c>
      <c r="G54" s="78"/>
      <c r="H54" s="96"/>
      <c r="I54" s="97"/>
      <c r="J54" s="308"/>
      <c r="K54" s="98"/>
      <c r="L54" s="404">
        <f>AVERAGE($L$59,$L$55)</f>
        <v>70</v>
      </c>
      <c r="M54" s="99"/>
    </row>
    <row r="55" spans="2:22" ht="66" customHeight="1" x14ac:dyDescent="0.25">
      <c r="B55" s="87" t="s">
        <v>429</v>
      </c>
      <c r="C55" s="88" t="s">
        <v>428</v>
      </c>
      <c r="D55" s="88" t="s">
        <v>177</v>
      </c>
      <c r="E55" s="88" t="s">
        <v>430</v>
      </c>
      <c r="F55" s="87" t="s">
        <v>431</v>
      </c>
      <c r="G55" s="82"/>
      <c r="H55" s="81"/>
      <c r="I55" s="58"/>
      <c r="J55" s="303"/>
      <c r="K55" s="82"/>
      <c r="L55" s="409">
        <f>ROUND(AVERAGE(L56:L58),0)</f>
        <v>60</v>
      </c>
      <c r="M55" s="83"/>
    </row>
    <row r="56" spans="2:22" ht="409.5" x14ac:dyDescent="0.25">
      <c r="B56" s="81" t="s">
        <v>432</v>
      </c>
      <c r="C56" s="82" t="s">
        <v>428</v>
      </c>
      <c r="D56" s="82" t="s">
        <v>178</v>
      </c>
      <c r="E56" s="82"/>
      <c r="F56" s="81" t="s">
        <v>433</v>
      </c>
      <c r="G56" s="82" t="s">
        <v>310</v>
      </c>
      <c r="H56" s="81" t="s">
        <v>434</v>
      </c>
      <c r="I56" s="58" t="s">
        <v>1377</v>
      </c>
      <c r="J56" s="391" t="s">
        <v>1382</v>
      </c>
      <c r="K56" s="104"/>
      <c r="L56" s="401">
        <v>60</v>
      </c>
      <c r="M56" s="83"/>
    </row>
    <row r="57" spans="2:22" ht="312" x14ac:dyDescent="0.25">
      <c r="B57" s="81" t="s">
        <v>435</v>
      </c>
      <c r="C57" s="82" t="s">
        <v>428</v>
      </c>
      <c r="D57" s="82" t="s">
        <v>179</v>
      </c>
      <c r="E57" s="82" t="s">
        <v>436</v>
      </c>
      <c r="F57" s="81" t="s">
        <v>437</v>
      </c>
      <c r="G57" s="82" t="s">
        <v>325</v>
      </c>
      <c r="H57" s="81" t="s">
        <v>438</v>
      </c>
      <c r="I57" s="58" t="s">
        <v>1269</v>
      </c>
      <c r="J57" s="391" t="s">
        <v>1433</v>
      </c>
      <c r="K57" s="89"/>
      <c r="L57" s="401">
        <v>60</v>
      </c>
      <c r="M57" s="83"/>
    </row>
    <row r="58" spans="2:22" ht="204" x14ac:dyDescent="0.25">
      <c r="B58" s="81" t="s">
        <v>359</v>
      </c>
      <c r="C58" s="82" t="s">
        <v>428</v>
      </c>
      <c r="D58" s="82" t="s">
        <v>180</v>
      </c>
      <c r="E58" s="82"/>
      <c r="F58" s="81" t="s">
        <v>439</v>
      </c>
      <c r="G58" s="82" t="s">
        <v>440</v>
      </c>
      <c r="H58" s="81" t="s">
        <v>441</v>
      </c>
      <c r="I58" s="58" t="s">
        <v>442</v>
      </c>
      <c r="J58" s="391" t="s">
        <v>1433</v>
      </c>
      <c r="K58" s="89"/>
      <c r="L58" s="401">
        <v>60</v>
      </c>
      <c r="M58" s="106"/>
    </row>
    <row r="59" spans="2:22" ht="42.75" customHeight="1" x14ac:dyDescent="0.25">
      <c r="B59" s="87" t="s">
        <v>443</v>
      </c>
      <c r="C59" s="88" t="s">
        <v>428</v>
      </c>
      <c r="D59" s="88" t="s">
        <v>181</v>
      </c>
      <c r="E59" s="88" t="s">
        <v>444</v>
      </c>
      <c r="F59" s="87" t="s">
        <v>445</v>
      </c>
      <c r="G59" s="82"/>
      <c r="H59" s="81"/>
      <c r="I59" s="58"/>
      <c r="J59" s="303"/>
      <c r="K59" s="82"/>
      <c r="L59" s="409">
        <f>L60</f>
        <v>80</v>
      </c>
      <c r="M59" s="83"/>
    </row>
    <row r="60" spans="2:22" ht="208.5" customHeight="1" x14ac:dyDescent="0.25">
      <c r="B60" s="81" t="s">
        <v>446</v>
      </c>
      <c r="C60" s="82" t="s">
        <v>428</v>
      </c>
      <c r="D60" s="82" t="s">
        <v>182</v>
      </c>
      <c r="E60" s="82"/>
      <c r="F60" s="81" t="s">
        <v>447</v>
      </c>
      <c r="G60" s="82"/>
      <c r="H60" s="81" t="s">
        <v>448</v>
      </c>
      <c r="I60" s="58" t="s">
        <v>1270</v>
      </c>
      <c r="J60" s="391" t="s">
        <v>1433</v>
      </c>
      <c r="K60" s="89"/>
      <c r="L60" s="401">
        <v>80</v>
      </c>
      <c r="M60" s="83"/>
    </row>
    <row r="61" spans="2:22" ht="15.75" x14ac:dyDescent="0.25">
      <c r="B61" s="71" t="s">
        <v>166</v>
      </c>
      <c r="C61" s="72"/>
      <c r="D61" s="72"/>
      <c r="E61" s="72"/>
      <c r="F61" s="73"/>
      <c r="G61" s="72"/>
      <c r="H61" s="73"/>
      <c r="I61" s="74"/>
      <c r="J61" s="305"/>
      <c r="K61" s="72"/>
      <c r="L61" s="405"/>
      <c r="M61" s="85"/>
    </row>
    <row r="62" spans="2:22" ht="55.5" customHeight="1" x14ac:dyDescent="0.25">
      <c r="B62" s="77" t="s">
        <v>449</v>
      </c>
      <c r="C62" s="78" t="s">
        <v>450</v>
      </c>
      <c r="D62" s="78" t="s">
        <v>166</v>
      </c>
      <c r="E62" s="78"/>
      <c r="F62" s="77" t="s">
        <v>33</v>
      </c>
      <c r="G62" s="78"/>
      <c r="H62" s="96"/>
      <c r="I62" s="97"/>
      <c r="J62" s="304"/>
      <c r="K62" s="98"/>
      <c r="L62" s="404">
        <f>AVERAGE($L$63,$L$69)</f>
        <v>85</v>
      </c>
      <c r="M62" s="99"/>
    </row>
    <row r="63" spans="2:22" ht="79.5" customHeight="1" x14ac:dyDescent="0.25">
      <c r="B63" s="108" t="s">
        <v>451</v>
      </c>
      <c r="C63" s="91" t="s">
        <v>187</v>
      </c>
      <c r="D63" s="91" t="s">
        <v>195</v>
      </c>
      <c r="E63" s="91" t="s">
        <v>452</v>
      </c>
      <c r="F63" s="87" t="s">
        <v>453</v>
      </c>
      <c r="G63" s="91"/>
      <c r="H63" s="108" t="s">
        <v>454</v>
      </c>
      <c r="I63" s="109" t="s">
        <v>455</v>
      </c>
      <c r="J63" s="309"/>
      <c r="K63" s="107"/>
      <c r="L63" s="407">
        <f>ROUND(AVERAGE(L64:L67),0)</f>
        <v>90</v>
      </c>
      <c r="M63" s="91"/>
      <c r="N63" s="107"/>
      <c r="O63" s="107"/>
      <c r="P63" s="107"/>
      <c r="Q63" s="107"/>
      <c r="R63" s="107"/>
      <c r="S63" s="254"/>
      <c r="T63" s="107"/>
      <c r="U63" s="107"/>
      <c r="V63" s="107"/>
    </row>
    <row r="64" spans="2:22" ht="66.75" customHeight="1" x14ac:dyDescent="0.25">
      <c r="B64" s="110" t="s">
        <v>456</v>
      </c>
      <c r="C64" s="89" t="s">
        <v>187</v>
      </c>
      <c r="D64" s="89" t="s">
        <v>457</v>
      </c>
      <c r="E64" s="89"/>
      <c r="F64" s="81" t="s">
        <v>458</v>
      </c>
      <c r="G64" s="91" t="s">
        <v>459</v>
      </c>
      <c r="H64" s="110"/>
      <c r="I64" s="111" t="s">
        <v>460</v>
      </c>
      <c r="J64" s="391" t="s">
        <v>1404</v>
      </c>
      <c r="K64" s="89"/>
      <c r="L64" s="401">
        <v>100</v>
      </c>
      <c r="M64" s="112"/>
      <c r="N64" s="25"/>
      <c r="O64" s="25"/>
      <c r="P64" s="25"/>
      <c r="Q64" s="25"/>
      <c r="R64" s="25"/>
      <c r="S64" s="276"/>
      <c r="T64" s="25"/>
      <c r="U64" s="25"/>
      <c r="V64" s="25"/>
    </row>
    <row r="65" spans="2:22" ht="296.25" customHeight="1" x14ac:dyDescent="0.25">
      <c r="B65" s="110" t="s">
        <v>461</v>
      </c>
      <c r="C65" s="89" t="s">
        <v>235</v>
      </c>
      <c r="D65" s="89" t="s">
        <v>238</v>
      </c>
      <c r="E65" s="89"/>
      <c r="F65" s="81" t="s">
        <v>462</v>
      </c>
      <c r="G65" s="91"/>
      <c r="H65" s="110"/>
      <c r="I65" s="431" t="s">
        <v>1391</v>
      </c>
      <c r="J65" s="429" t="s">
        <v>1446</v>
      </c>
      <c r="K65" s="104"/>
      <c r="L65" s="401">
        <v>80</v>
      </c>
      <c r="M65" s="112"/>
      <c r="N65" s="25"/>
      <c r="O65" s="25"/>
      <c r="P65" s="25"/>
      <c r="Q65" s="25"/>
      <c r="R65" s="25"/>
      <c r="S65" s="276"/>
      <c r="T65" s="11"/>
      <c r="U65" s="25"/>
      <c r="V65" s="25"/>
    </row>
    <row r="66" spans="2:22" ht="126" customHeight="1" x14ac:dyDescent="0.25">
      <c r="B66" s="110" t="s">
        <v>463</v>
      </c>
      <c r="C66" s="89" t="s">
        <v>187</v>
      </c>
      <c r="D66" s="89" t="s">
        <v>464</v>
      </c>
      <c r="E66" s="89" t="s">
        <v>465</v>
      </c>
      <c r="F66" s="81" t="s">
        <v>466</v>
      </c>
      <c r="G66" s="91"/>
      <c r="H66" s="110" t="s">
        <v>467</v>
      </c>
      <c r="I66" s="431" t="s">
        <v>1390</v>
      </c>
      <c r="J66" s="391" t="s">
        <v>1441</v>
      </c>
      <c r="K66" s="89"/>
      <c r="L66" s="401">
        <v>80</v>
      </c>
      <c r="M66" s="112"/>
      <c r="N66" s="25"/>
      <c r="O66" s="25"/>
      <c r="P66" s="25"/>
      <c r="Q66" s="25"/>
      <c r="R66" s="25"/>
      <c r="S66" s="276"/>
      <c r="T66" s="25"/>
      <c r="U66" s="25"/>
      <c r="V66" s="25"/>
    </row>
    <row r="67" spans="2:22" ht="180" x14ac:dyDescent="0.25">
      <c r="B67" s="110" t="s">
        <v>468</v>
      </c>
      <c r="C67" s="89" t="s">
        <v>187</v>
      </c>
      <c r="D67" s="89" t="s">
        <v>469</v>
      </c>
      <c r="E67" s="89" t="s">
        <v>470</v>
      </c>
      <c r="F67" s="81" t="s">
        <v>471</v>
      </c>
      <c r="G67" s="91"/>
      <c r="H67" s="110" t="s">
        <v>472</v>
      </c>
      <c r="I67" s="111" t="s">
        <v>1271</v>
      </c>
      <c r="J67" s="295" t="s">
        <v>1405</v>
      </c>
      <c r="K67" s="89"/>
      <c r="L67" s="401">
        <v>100</v>
      </c>
      <c r="M67" s="112"/>
      <c r="N67" s="25"/>
      <c r="O67" s="25"/>
      <c r="P67" s="25"/>
      <c r="Q67" s="25"/>
      <c r="R67" s="25"/>
      <c r="S67" s="276"/>
      <c r="T67" s="25"/>
      <c r="U67" s="25"/>
      <c r="V67" s="25"/>
    </row>
    <row r="68" spans="2:22" ht="36" x14ac:dyDescent="0.25">
      <c r="B68" s="110" t="s">
        <v>473</v>
      </c>
      <c r="C68" s="89" t="s">
        <v>474</v>
      </c>
      <c r="D68" s="89" t="s">
        <v>475</v>
      </c>
      <c r="E68" s="89"/>
      <c r="F68" s="81" t="s">
        <v>476</v>
      </c>
      <c r="G68" s="91"/>
      <c r="H68" s="110"/>
      <c r="I68" s="111" t="s">
        <v>474</v>
      </c>
      <c r="J68" s="430" t="s">
        <v>1410</v>
      </c>
      <c r="K68" s="89"/>
      <c r="L68" s="410">
        <v>80</v>
      </c>
      <c r="M68" s="112"/>
      <c r="N68" s="25"/>
      <c r="O68" s="25"/>
      <c r="P68" s="25"/>
      <c r="Q68" s="25"/>
      <c r="R68" s="25"/>
      <c r="S68" s="276"/>
      <c r="T68" s="25"/>
      <c r="U68" s="25"/>
      <c r="V68" s="25"/>
    </row>
    <row r="69" spans="2:22" ht="70.5" customHeight="1" x14ac:dyDescent="0.25">
      <c r="B69" s="108" t="s">
        <v>477</v>
      </c>
      <c r="C69" s="91" t="s">
        <v>162</v>
      </c>
      <c r="D69" s="91" t="s">
        <v>163</v>
      </c>
      <c r="E69" s="91"/>
      <c r="F69" s="87" t="s">
        <v>478</v>
      </c>
      <c r="G69" s="91" t="s">
        <v>459</v>
      </c>
      <c r="H69" s="108"/>
      <c r="I69" s="109"/>
      <c r="J69" s="307"/>
      <c r="K69" s="91"/>
      <c r="L69" s="407">
        <f>ROUND(AVERAGE(L70:L72),0)</f>
        <v>80</v>
      </c>
      <c r="M69" s="91"/>
      <c r="N69" s="107"/>
      <c r="O69" s="107"/>
      <c r="P69" s="107"/>
      <c r="Q69" s="107"/>
      <c r="R69" s="107"/>
      <c r="S69" s="254"/>
      <c r="T69" s="107"/>
      <c r="U69" s="107"/>
      <c r="V69" s="107"/>
    </row>
    <row r="70" spans="2:22" ht="159.94999999999999" customHeight="1" x14ac:dyDescent="0.25">
      <c r="B70" s="110" t="s">
        <v>479</v>
      </c>
      <c r="C70" s="89" t="s">
        <v>162</v>
      </c>
      <c r="D70" s="89" t="s">
        <v>164</v>
      </c>
      <c r="E70" s="89"/>
      <c r="F70" s="81" t="s">
        <v>480</v>
      </c>
      <c r="G70" s="91"/>
      <c r="H70" s="110"/>
      <c r="I70" s="111" t="s">
        <v>1272</v>
      </c>
      <c r="J70" s="430" t="s">
        <v>1442</v>
      </c>
      <c r="K70" s="89"/>
      <c r="L70" s="401">
        <v>80</v>
      </c>
      <c r="M70" s="112"/>
      <c r="N70" s="25"/>
      <c r="O70" s="25"/>
      <c r="P70" s="25"/>
      <c r="Q70" s="25"/>
      <c r="R70" s="25"/>
      <c r="S70" s="276"/>
      <c r="T70" s="25"/>
      <c r="U70" s="25"/>
      <c r="V70" s="25"/>
    </row>
    <row r="71" spans="2:22" ht="156" x14ac:dyDescent="0.25">
      <c r="B71" s="110" t="s">
        <v>481</v>
      </c>
      <c r="C71" s="89" t="s">
        <v>162</v>
      </c>
      <c r="D71" s="89" t="s">
        <v>165</v>
      </c>
      <c r="E71" s="89" t="s">
        <v>482</v>
      </c>
      <c r="F71" s="81" t="s">
        <v>483</v>
      </c>
      <c r="G71" s="91"/>
      <c r="H71" s="110" t="s">
        <v>484</v>
      </c>
      <c r="I71" s="111" t="s">
        <v>1273</v>
      </c>
      <c r="J71" s="391" t="s">
        <v>1443</v>
      </c>
      <c r="K71" s="89"/>
      <c r="L71" s="401">
        <v>80</v>
      </c>
      <c r="M71" s="112"/>
      <c r="N71" s="25"/>
      <c r="O71" s="25"/>
      <c r="P71" s="25"/>
      <c r="Q71" s="25"/>
      <c r="R71" s="25"/>
      <c r="S71" s="276"/>
      <c r="T71" s="25"/>
      <c r="U71" s="25"/>
      <c r="V71" s="25"/>
    </row>
    <row r="72" spans="2:22" ht="182.25" customHeight="1" x14ac:dyDescent="0.25">
      <c r="B72" s="110" t="s">
        <v>485</v>
      </c>
      <c r="C72" s="89" t="s">
        <v>187</v>
      </c>
      <c r="D72" s="89" t="s">
        <v>486</v>
      </c>
      <c r="E72" s="89" t="s">
        <v>487</v>
      </c>
      <c r="F72" s="81" t="s">
        <v>488</v>
      </c>
      <c r="G72" s="91"/>
      <c r="H72" s="110" t="s">
        <v>489</v>
      </c>
      <c r="I72" s="111" t="s">
        <v>1250</v>
      </c>
      <c r="J72" s="391" t="s">
        <v>1378</v>
      </c>
      <c r="K72" s="89"/>
      <c r="L72" s="401">
        <v>80</v>
      </c>
      <c r="M72" s="112"/>
      <c r="N72" s="25"/>
      <c r="O72" s="25"/>
      <c r="P72" s="25"/>
      <c r="Q72" s="25"/>
      <c r="R72" s="25"/>
      <c r="S72" s="276"/>
      <c r="T72" s="25"/>
      <c r="U72" s="25"/>
      <c r="V72" s="25"/>
    </row>
    <row r="73" spans="2:22" ht="15.75" x14ac:dyDescent="0.25">
      <c r="B73" s="71" t="s">
        <v>29</v>
      </c>
      <c r="C73" s="72"/>
      <c r="D73" s="72"/>
      <c r="E73" s="72"/>
      <c r="F73" s="73"/>
      <c r="G73" s="72"/>
      <c r="H73" s="73"/>
      <c r="I73" s="74"/>
      <c r="J73" s="305"/>
      <c r="K73" s="72"/>
      <c r="L73" s="405"/>
      <c r="M73" s="85"/>
      <c r="N73" s="25"/>
      <c r="O73" s="25"/>
      <c r="P73" s="25"/>
      <c r="Q73" s="25"/>
      <c r="R73" s="25"/>
      <c r="S73" s="276"/>
      <c r="T73" s="25"/>
      <c r="U73" s="25"/>
      <c r="V73" s="25"/>
    </row>
    <row r="74" spans="2:22" ht="48.75" customHeight="1" x14ac:dyDescent="0.25">
      <c r="B74" s="77" t="s">
        <v>490</v>
      </c>
      <c r="C74" s="78" t="s">
        <v>172</v>
      </c>
      <c r="D74" s="78" t="s">
        <v>29</v>
      </c>
      <c r="E74" s="78"/>
      <c r="F74" s="77" t="s">
        <v>28</v>
      </c>
      <c r="G74" s="78"/>
      <c r="H74" s="96"/>
      <c r="I74" s="97"/>
      <c r="J74" s="308"/>
      <c r="K74" s="98"/>
      <c r="L74" s="404">
        <f>ROUND(AVERAGE($L$75,$L$76),0)</f>
        <v>70</v>
      </c>
      <c r="M74" s="99"/>
    </row>
    <row r="75" spans="2:22" ht="321" customHeight="1" x14ac:dyDescent="0.25">
      <c r="B75" s="110" t="s">
        <v>491</v>
      </c>
      <c r="C75" s="89" t="s">
        <v>172</v>
      </c>
      <c r="D75" s="89" t="s">
        <v>173</v>
      </c>
      <c r="E75" s="89" t="s">
        <v>492</v>
      </c>
      <c r="F75" s="81" t="s">
        <v>493</v>
      </c>
      <c r="G75" s="89" t="s">
        <v>325</v>
      </c>
      <c r="H75" s="110"/>
      <c r="I75" s="111" t="s">
        <v>1274</v>
      </c>
      <c r="J75" s="429" t="s">
        <v>1444</v>
      </c>
      <c r="K75" s="89"/>
      <c r="L75" s="401">
        <v>80</v>
      </c>
      <c r="M75" s="432"/>
    </row>
    <row r="76" spans="2:22" ht="248.25" customHeight="1" x14ac:dyDescent="0.25">
      <c r="B76" s="110" t="s">
        <v>494</v>
      </c>
      <c r="C76" s="89" t="s">
        <v>172</v>
      </c>
      <c r="D76" s="89" t="s">
        <v>174</v>
      </c>
      <c r="E76" s="89" t="s">
        <v>495</v>
      </c>
      <c r="F76" s="81" t="s">
        <v>496</v>
      </c>
      <c r="G76" s="89" t="s">
        <v>325</v>
      </c>
      <c r="H76" s="110"/>
      <c r="I76" s="111" t="s">
        <v>1254</v>
      </c>
      <c r="J76" s="295" t="s">
        <v>1534</v>
      </c>
      <c r="K76" s="89"/>
      <c r="L76" s="401">
        <v>60</v>
      </c>
      <c r="M76" s="104"/>
      <c r="N76" s="76"/>
      <c r="O76" s="76"/>
      <c r="P76" s="76"/>
      <c r="Q76" s="76"/>
      <c r="R76" s="76"/>
      <c r="S76" s="277"/>
      <c r="T76" s="76"/>
      <c r="U76" s="76"/>
      <c r="V76" s="76"/>
    </row>
    <row r="77" spans="2:22" x14ac:dyDescent="0.25">
      <c r="B77" s="107"/>
      <c r="C77" s="107"/>
      <c r="D77" s="113"/>
      <c r="E77" s="253"/>
      <c r="F77" s="254"/>
      <c r="G77" s="253"/>
      <c r="H77" s="114"/>
      <c r="I77" s="115"/>
      <c r="J77" s="310"/>
      <c r="K77" s="25"/>
      <c r="L77" s="114"/>
      <c r="M77" s="115"/>
    </row>
  </sheetData>
  <mergeCells count="6">
    <mergeCell ref="B2:C9"/>
    <mergeCell ref="D2:K5"/>
    <mergeCell ref="L2:M9"/>
    <mergeCell ref="D6:K9"/>
    <mergeCell ref="I14:I15"/>
    <mergeCell ref="J14:J15"/>
  </mergeCells>
  <dataValidations count="1">
    <dataValidation type="list" allowBlank="1" showInputMessage="1" showErrorMessage="1" sqref="L14:L15 L19:L23 L25:L26 L30:L31 L33:L35 L37 L41:L44 L46:L48 L50:L52 L56:L58 L60 L64:L68 L70:L72 L75:L76">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19"/>
  <sheetViews>
    <sheetView zoomScale="64" zoomScaleNormal="64" workbookViewId="0">
      <pane ySplit="1" topLeftCell="A2" activePane="bottomLeft" state="frozen"/>
      <selection pane="bottomLeft" activeCell="J117" sqref="J117"/>
    </sheetView>
  </sheetViews>
  <sheetFormatPr baseColWidth="10" defaultRowHeight="15" x14ac:dyDescent="0.25"/>
  <cols>
    <col min="1" max="1" width="12" customWidth="1"/>
    <col min="2" max="2" width="21.5703125" customWidth="1"/>
    <col min="3" max="3" width="25.42578125" style="56" customWidth="1"/>
    <col min="4" max="4" width="31.28515625" style="56" customWidth="1"/>
    <col min="5" max="5" width="13.28515625" style="55" customWidth="1"/>
    <col min="6" max="6" width="20" style="56" customWidth="1"/>
    <col min="7" max="7" width="20.7109375" style="56" customWidth="1"/>
    <col min="8" max="8" width="62" style="56" customWidth="1"/>
    <col min="9" max="9" width="122.42578125" style="239" customWidth="1"/>
    <col min="10" max="10" width="25.42578125" style="56" customWidth="1"/>
    <col min="11" max="11" width="16.7109375" customWidth="1"/>
    <col min="12" max="12" width="63.140625" customWidth="1"/>
    <col min="13" max="13" width="0" hidden="1" customWidth="1"/>
    <col min="14" max="14" width="9.42578125" style="66" hidden="1" customWidth="1"/>
  </cols>
  <sheetData>
    <row r="1" spans="1:14" ht="15.75" thickBot="1" x14ac:dyDescent="0.3">
      <c r="A1" s="116"/>
      <c r="B1" s="1"/>
      <c r="C1" s="248"/>
      <c r="D1" s="249"/>
      <c r="E1" s="250"/>
      <c r="F1" s="249"/>
      <c r="G1" s="117"/>
      <c r="H1" s="117"/>
      <c r="I1" s="380"/>
      <c r="J1" s="249"/>
      <c r="K1" s="118"/>
      <c r="L1" s="117"/>
    </row>
    <row r="2" spans="1:14" x14ac:dyDescent="0.25">
      <c r="A2" s="693" t="s">
        <v>497</v>
      </c>
      <c r="B2" s="694"/>
      <c r="C2" s="699" t="s">
        <v>243</v>
      </c>
      <c r="D2" s="700"/>
      <c r="E2" s="700"/>
      <c r="F2" s="700"/>
      <c r="G2" s="700"/>
      <c r="H2" s="700"/>
      <c r="I2" s="700"/>
      <c r="J2" s="701"/>
      <c r="K2" s="708"/>
      <c r="L2" s="709"/>
    </row>
    <row r="3" spans="1:14" x14ac:dyDescent="0.25">
      <c r="A3" s="695"/>
      <c r="B3" s="696"/>
      <c r="C3" s="702"/>
      <c r="D3" s="703"/>
      <c r="E3" s="703"/>
      <c r="F3" s="703"/>
      <c r="G3" s="703"/>
      <c r="H3" s="703"/>
      <c r="I3" s="703"/>
      <c r="J3" s="704"/>
      <c r="K3" s="710"/>
      <c r="L3" s="711"/>
      <c r="N3" s="118" t="s">
        <v>474</v>
      </c>
    </row>
    <row r="4" spans="1:14" x14ac:dyDescent="0.25">
      <c r="A4" s="695"/>
      <c r="B4" s="696"/>
      <c r="C4" s="702"/>
      <c r="D4" s="703"/>
      <c r="E4" s="703"/>
      <c r="F4" s="703"/>
      <c r="G4" s="703"/>
      <c r="H4" s="703"/>
      <c r="I4" s="703"/>
      <c r="J4" s="704"/>
      <c r="K4" s="710"/>
      <c r="L4" s="711"/>
      <c r="N4" s="118">
        <v>0</v>
      </c>
    </row>
    <row r="5" spans="1:14" ht="15.75" thickBot="1" x14ac:dyDescent="0.3">
      <c r="A5" s="695"/>
      <c r="B5" s="696"/>
      <c r="C5" s="705"/>
      <c r="D5" s="706"/>
      <c r="E5" s="706"/>
      <c r="F5" s="706"/>
      <c r="G5" s="706"/>
      <c r="H5" s="706"/>
      <c r="I5" s="706"/>
      <c r="J5" s="707"/>
      <c r="K5" s="710"/>
      <c r="L5" s="711"/>
      <c r="N5" s="118">
        <v>20</v>
      </c>
    </row>
    <row r="6" spans="1:14" x14ac:dyDescent="0.25">
      <c r="A6" s="695"/>
      <c r="B6" s="696"/>
      <c r="C6" s="714" t="str">
        <f>PORTADA!D10</f>
        <v>INSTITUCIÓN UNIVERSITARIA COLEGIO MAYOR DEL CAUCA</v>
      </c>
      <c r="D6" s="715"/>
      <c r="E6" s="715"/>
      <c r="F6" s="715"/>
      <c r="G6" s="715"/>
      <c r="H6" s="715"/>
      <c r="I6" s="715"/>
      <c r="J6" s="716"/>
      <c r="K6" s="710"/>
      <c r="L6" s="711"/>
      <c r="N6" s="118">
        <v>40</v>
      </c>
    </row>
    <row r="7" spans="1:14" x14ac:dyDescent="0.25">
      <c r="A7" s="695"/>
      <c r="B7" s="696"/>
      <c r="C7" s="717"/>
      <c r="D7" s="718"/>
      <c r="E7" s="718"/>
      <c r="F7" s="718"/>
      <c r="G7" s="718"/>
      <c r="H7" s="718"/>
      <c r="I7" s="718"/>
      <c r="J7" s="719"/>
      <c r="K7" s="710"/>
      <c r="L7" s="711"/>
      <c r="N7" s="118">
        <v>60</v>
      </c>
    </row>
    <row r="8" spans="1:14" x14ac:dyDescent="0.25">
      <c r="A8" s="695"/>
      <c r="B8" s="696"/>
      <c r="C8" s="717"/>
      <c r="D8" s="718"/>
      <c r="E8" s="718"/>
      <c r="F8" s="718"/>
      <c r="G8" s="718"/>
      <c r="H8" s="718"/>
      <c r="I8" s="718"/>
      <c r="J8" s="719"/>
      <c r="K8" s="710"/>
      <c r="L8" s="711"/>
      <c r="N8" s="118">
        <v>80</v>
      </c>
    </row>
    <row r="9" spans="1:14" ht="15.75" thickBot="1" x14ac:dyDescent="0.3">
      <c r="A9" s="697"/>
      <c r="B9" s="698"/>
      <c r="C9" s="720"/>
      <c r="D9" s="721"/>
      <c r="E9" s="721"/>
      <c r="F9" s="721"/>
      <c r="G9" s="721"/>
      <c r="H9" s="721"/>
      <c r="I9" s="721"/>
      <c r="J9" s="722"/>
      <c r="K9" s="712"/>
      <c r="L9" s="713"/>
      <c r="N9" s="275">
        <v>100</v>
      </c>
    </row>
    <row r="10" spans="1:14" x14ac:dyDescent="0.25">
      <c r="A10" s="116"/>
      <c r="B10" s="1"/>
      <c r="C10" s="248"/>
      <c r="D10" s="249"/>
      <c r="E10" s="250"/>
      <c r="F10" s="249"/>
      <c r="G10" s="249"/>
      <c r="H10" s="249"/>
      <c r="I10" s="380"/>
      <c r="J10" s="249"/>
      <c r="K10" s="118"/>
      <c r="L10" s="117"/>
    </row>
    <row r="11" spans="1:14" ht="63" x14ac:dyDescent="0.25">
      <c r="A11" s="119" t="s">
        <v>1151</v>
      </c>
      <c r="B11" s="119" t="s">
        <v>245</v>
      </c>
      <c r="C11" s="120" t="s">
        <v>246</v>
      </c>
      <c r="D11" s="119" t="s">
        <v>247</v>
      </c>
      <c r="E11" s="119" t="s">
        <v>248</v>
      </c>
      <c r="F11" s="119" t="s">
        <v>249</v>
      </c>
      <c r="G11" s="119" t="s">
        <v>250</v>
      </c>
      <c r="H11" s="119" t="s">
        <v>251</v>
      </c>
      <c r="I11" s="119" t="s">
        <v>252</v>
      </c>
      <c r="J11" s="119" t="s">
        <v>253</v>
      </c>
      <c r="K11" s="251" t="s">
        <v>254</v>
      </c>
      <c r="L11" s="120" t="s">
        <v>255</v>
      </c>
    </row>
    <row r="12" spans="1:14" x14ac:dyDescent="0.25">
      <c r="A12" s="121" t="s">
        <v>17</v>
      </c>
      <c r="B12" s="122"/>
      <c r="C12" s="247"/>
      <c r="D12" s="247"/>
      <c r="E12" s="144"/>
      <c r="F12" s="247"/>
      <c r="G12" s="247"/>
      <c r="H12" s="247"/>
      <c r="I12" s="141"/>
      <c r="J12" s="247"/>
      <c r="K12" s="123"/>
      <c r="L12" s="122"/>
    </row>
    <row r="13" spans="1:14" ht="89.25" customHeight="1" x14ac:dyDescent="0.25">
      <c r="A13" s="124" t="s">
        <v>498</v>
      </c>
      <c r="B13" s="125" t="s">
        <v>499</v>
      </c>
      <c r="C13" s="125" t="s">
        <v>17</v>
      </c>
      <c r="D13" s="125"/>
      <c r="E13" s="124" t="s">
        <v>16</v>
      </c>
      <c r="F13" s="125" t="s">
        <v>259</v>
      </c>
      <c r="G13" s="126"/>
      <c r="H13" s="127"/>
      <c r="I13" s="126"/>
      <c r="J13" s="126"/>
      <c r="K13" s="399">
        <f>ROUND(AVERAGE(K14,K17,K24,K26),0)</f>
        <v>71</v>
      </c>
      <c r="L13" s="125"/>
    </row>
    <row r="14" spans="1:14" ht="90.75" customHeight="1" x14ac:dyDescent="0.25">
      <c r="A14" s="108" t="s">
        <v>500</v>
      </c>
      <c r="B14" s="128" t="s">
        <v>187</v>
      </c>
      <c r="C14" s="129" t="s">
        <v>501</v>
      </c>
      <c r="D14" s="129" t="s">
        <v>502</v>
      </c>
      <c r="E14" s="246" t="s">
        <v>503</v>
      </c>
      <c r="F14" s="131" t="s">
        <v>504</v>
      </c>
      <c r="G14" s="130"/>
      <c r="H14" s="132"/>
      <c r="I14" s="133"/>
      <c r="J14" s="134"/>
      <c r="K14" s="400">
        <f>ROUND(AVERAGE(K15:K16),0)</f>
        <v>60</v>
      </c>
      <c r="L14" s="129"/>
    </row>
    <row r="15" spans="1:14" ht="402.75" customHeight="1" x14ac:dyDescent="0.25">
      <c r="A15" s="110" t="s">
        <v>505</v>
      </c>
      <c r="B15" s="128" t="s">
        <v>187</v>
      </c>
      <c r="C15" s="128" t="s">
        <v>506</v>
      </c>
      <c r="D15" s="128" t="s">
        <v>507</v>
      </c>
      <c r="E15" s="228" t="s">
        <v>508</v>
      </c>
      <c r="F15" s="131"/>
      <c r="G15" s="135" t="s">
        <v>334</v>
      </c>
      <c r="H15" s="138" t="s">
        <v>1412</v>
      </c>
      <c r="I15" s="392" t="s">
        <v>1447</v>
      </c>
      <c r="J15" s="453"/>
      <c r="K15" s="401">
        <v>60</v>
      </c>
      <c r="L15" s="326"/>
    </row>
    <row r="16" spans="1:14" ht="210.75" customHeight="1" x14ac:dyDescent="0.25">
      <c r="A16" s="110" t="s">
        <v>509</v>
      </c>
      <c r="B16" s="128" t="s">
        <v>235</v>
      </c>
      <c r="C16" s="128" t="s">
        <v>510</v>
      </c>
      <c r="D16" s="128" t="s">
        <v>511</v>
      </c>
      <c r="E16" s="228" t="s">
        <v>512</v>
      </c>
      <c r="F16" s="131"/>
      <c r="G16" s="128" t="s">
        <v>513</v>
      </c>
      <c r="H16" s="138" t="s">
        <v>1276</v>
      </c>
      <c r="I16" s="392" t="s">
        <v>1447</v>
      </c>
      <c r="J16" s="311"/>
      <c r="K16" s="401">
        <v>60</v>
      </c>
      <c r="L16" s="326"/>
    </row>
    <row r="17" spans="1:15" ht="85.5" customHeight="1" x14ac:dyDescent="0.25">
      <c r="A17" s="108" t="s">
        <v>514</v>
      </c>
      <c r="B17" s="128" t="s">
        <v>187</v>
      </c>
      <c r="C17" s="90" t="s">
        <v>515</v>
      </c>
      <c r="D17" s="90" t="s">
        <v>516</v>
      </c>
      <c r="E17" s="87" t="s">
        <v>517</v>
      </c>
      <c r="F17" s="131" t="s">
        <v>518</v>
      </c>
      <c r="G17" s="139"/>
      <c r="H17" s="136"/>
      <c r="I17" s="133"/>
      <c r="J17" s="128"/>
      <c r="K17" s="395">
        <f>ROUND(AVERAGE(K18:K23),0)</f>
        <v>70</v>
      </c>
      <c r="L17" s="90"/>
    </row>
    <row r="18" spans="1:15" ht="264" customHeight="1" x14ac:dyDescent="0.25">
      <c r="A18" s="110" t="s">
        <v>519</v>
      </c>
      <c r="B18" s="128" t="s">
        <v>187</v>
      </c>
      <c r="C18" s="128" t="s">
        <v>520</v>
      </c>
      <c r="D18" s="128" t="s">
        <v>521</v>
      </c>
      <c r="E18" s="81" t="s">
        <v>522</v>
      </c>
      <c r="F18" s="131"/>
      <c r="G18" s="318" t="s">
        <v>523</v>
      </c>
      <c r="H18" s="136" t="s">
        <v>1275</v>
      </c>
      <c r="I18" s="392" t="s">
        <v>1447</v>
      </c>
      <c r="J18" s="723"/>
      <c r="K18" s="401">
        <v>60</v>
      </c>
      <c r="L18" s="326"/>
    </row>
    <row r="19" spans="1:15" ht="325.5" customHeight="1" x14ac:dyDescent="0.25">
      <c r="A19" s="110" t="s">
        <v>524</v>
      </c>
      <c r="B19" s="128" t="s">
        <v>187</v>
      </c>
      <c r="C19" s="128" t="s">
        <v>525</v>
      </c>
      <c r="D19" s="128" t="s">
        <v>526</v>
      </c>
      <c r="E19" s="81" t="s">
        <v>527</v>
      </c>
      <c r="F19" s="131"/>
      <c r="G19" s="319" t="s">
        <v>523</v>
      </c>
      <c r="H19" s="136" t="s">
        <v>1277</v>
      </c>
      <c r="I19" s="392" t="s">
        <v>1447</v>
      </c>
      <c r="J19" s="724"/>
      <c r="K19" s="401">
        <v>40</v>
      </c>
      <c r="L19" s="326"/>
    </row>
    <row r="20" spans="1:15" ht="409.5" x14ac:dyDescent="0.25">
      <c r="A20" s="110" t="s">
        <v>528</v>
      </c>
      <c r="B20" s="128" t="s">
        <v>187</v>
      </c>
      <c r="C20" s="128" t="s">
        <v>529</v>
      </c>
      <c r="D20" s="128" t="s">
        <v>530</v>
      </c>
      <c r="E20" s="81" t="s">
        <v>531</v>
      </c>
      <c r="F20" s="131"/>
      <c r="G20" s="317" t="s">
        <v>532</v>
      </c>
      <c r="H20" s="136" t="s">
        <v>1278</v>
      </c>
      <c r="I20" s="392" t="s">
        <v>1447</v>
      </c>
      <c r="J20" s="311"/>
      <c r="K20" s="401">
        <v>80</v>
      </c>
      <c r="L20" s="326"/>
    </row>
    <row r="21" spans="1:15" ht="409.5" customHeight="1" x14ac:dyDescent="0.25">
      <c r="A21" s="110" t="s">
        <v>533</v>
      </c>
      <c r="B21" s="128" t="s">
        <v>187</v>
      </c>
      <c r="C21" s="128" t="s">
        <v>534</v>
      </c>
      <c r="D21" s="128" t="s">
        <v>535</v>
      </c>
      <c r="E21" s="81" t="s">
        <v>536</v>
      </c>
      <c r="F21" s="131"/>
      <c r="G21" s="318" t="s">
        <v>523</v>
      </c>
      <c r="H21" s="136" t="s">
        <v>1279</v>
      </c>
      <c r="I21" s="392" t="s">
        <v>1447</v>
      </c>
      <c r="J21" s="311"/>
      <c r="K21" s="401">
        <v>80</v>
      </c>
      <c r="L21" s="128"/>
    </row>
    <row r="22" spans="1:15" ht="195" x14ac:dyDescent="0.25">
      <c r="A22" s="110" t="s">
        <v>537</v>
      </c>
      <c r="B22" s="128" t="s">
        <v>187</v>
      </c>
      <c r="C22" s="128" t="s">
        <v>538</v>
      </c>
      <c r="D22" s="128" t="s">
        <v>539</v>
      </c>
      <c r="E22" s="81" t="s">
        <v>540</v>
      </c>
      <c r="F22" s="131"/>
      <c r="G22" s="318"/>
      <c r="H22" s="136" t="s">
        <v>1280</v>
      </c>
      <c r="I22" s="392" t="s">
        <v>1447</v>
      </c>
      <c r="J22" s="311"/>
      <c r="K22" s="401">
        <v>80</v>
      </c>
      <c r="L22" s="312"/>
    </row>
    <row r="23" spans="1:15" ht="378" customHeight="1" x14ac:dyDescent="0.25">
      <c r="A23" s="110" t="s">
        <v>541</v>
      </c>
      <c r="B23" s="128" t="s">
        <v>187</v>
      </c>
      <c r="C23" s="128" t="s">
        <v>542</v>
      </c>
      <c r="D23" s="128" t="s">
        <v>543</v>
      </c>
      <c r="E23" s="81" t="s">
        <v>544</v>
      </c>
      <c r="F23" s="131"/>
      <c r="G23" s="318"/>
      <c r="H23" s="136" t="s">
        <v>1281</v>
      </c>
      <c r="I23" s="392" t="s">
        <v>1448</v>
      </c>
      <c r="J23" s="311"/>
      <c r="K23" s="401">
        <v>80</v>
      </c>
      <c r="L23" s="128"/>
    </row>
    <row r="24" spans="1:15" ht="45" x14ac:dyDescent="0.25">
      <c r="A24" s="108" t="s">
        <v>545</v>
      </c>
      <c r="B24" s="90" t="s">
        <v>187</v>
      </c>
      <c r="C24" s="90" t="s">
        <v>546</v>
      </c>
      <c r="D24" s="90" t="s">
        <v>547</v>
      </c>
      <c r="E24" s="87" t="s">
        <v>548</v>
      </c>
      <c r="F24" s="131" t="s">
        <v>504</v>
      </c>
      <c r="G24" s="139"/>
      <c r="H24" s="140"/>
      <c r="I24" s="133"/>
      <c r="J24" s="128"/>
      <c r="K24" s="395">
        <f>K25</f>
        <v>80</v>
      </c>
      <c r="L24" s="90"/>
    </row>
    <row r="25" spans="1:15" ht="409.5" x14ac:dyDescent="0.25">
      <c r="A25" s="110" t="s">
        <v>549</v>
      </c>
      <c r="B25" s="128" t="s">
        <v>187</v>
      </c>
      <c r="C25" s="128" t="s">
        <v>550</v>
      </c>
      <c r="D25" s="128" t="s">
        <v>551</v>
      </c>
      <c r="E25" s="81" t="s">
        <v>552</v>
      </c>
      <c r="F25" s="131"/>
      <c r="G25" s="318" t="s">
        <v>523</v>
      </c>
      <c r="H25" s="136" t="s">
        <v>1282</v>
      </c>
      <c r="I25" s="392" t="s">
        <v>1449</v>
      </c>
      <c r="J25" s="311"/>
      <c r="K25" s="401">
        <v>80</v>
      </c>
      <c r="L25" s="128"/>
    </row>
    <row r="26" spans="1:15" ht="45" x14ac:dyDescent="0.25">
      <c r="A26" s="108" t="s">
        <v>553</v>
      </c>
      <c r="B26" s="128" t="s">
        <v>187</v>
      </c>
      <c r="C26" s="90" t="s">
        <v>554</v>
      </c>
      <c r="D26" s="90" t="s">
        <v>555</v>
      </c>
      <c r="E26" s="87" t="s">
        <v>556</v>
      </c>
      <c r="F26" s="131" t="s">
        <v>518</v>
      </c>
      <c r="G26" s="139"/>
      <c r="H26" s="136"/>
      <c r="I26" s="133"/>
      <c r="J26" s="128"/>
      <c r="K26" s="395">
        <f>ROUND(AVERAGE(K27:K31),0)</f>
        <v>72</v>
      </c>
      <c r="L26" s="90"/>
    </row>
    <row r="27" spans="1:15" ht="345.75" customHeight="1" x14ac:dyDescent="0.25">
      <c r="A27" s="110" t="s">
        <v>557</v>
      </c>
      <c r="B27" s="128" t="s">
        <v>187</v>
      </c>
      <c r="C27" s="128" t="s">
        <v>558</v>
      </c>
      <c r="D27" s="128" t="s">
        <v>559</v>
      </c>
      <c r="E27" s="81" t="s">
        <v>560</v>
      </c>
      <c r="F27" s="131"/>
      <c r="G27" s="128" t="s">
        <v>532</v>
      </c>
      <c r="H27" s="136" t="s">
        <v>1283</v>
      </c>
      <c r="I27" s="377" t="s">
        <v>1453</v>
      </c>
      <c r="J27" s="311"/>
      <c r="K27" s="401">
        <v>80</v>
      </c>
      <c r="L27" s="128"/>
    </row>
    <row r="28" spans="1:15" ht="409.5" customHeight="1" x14ac:dyDescent="0.25">
      <c r="A28" s="110" t="s">
        <v>561</v>
      </c>
      <c r="B28" s="128" t="s">
        <v>187</v>
      </c>
      <c r="C28" s="128" t="s">
        <v>562</v>
      </c>
      <c r="D28" s="128" t="s">
        <v>563</v>
      </c>
      <c r="E28" s="81" t="s">
        <v>564</v>
      </c>
      <c r="F28" s="131"/>
      <c r="G28" s="318" t="s">
        <v>523</v>
      </c>
      <c r="H28" s="136" t="s">
        <v>1284</v>
      </c>
      <c r="I28" s="377" t="s">
        <v>1453</v>
      </c>
      <c r="J28" s="311"/>
      <c r="K28" s="401">
        <v>80</v>
      </c>
      <c r="L28" s="128"/>
      <c r="O28" s="11"/>
    </row>
    <row r="29" spans="1:15" ht="270" x14ac:dyDescent="0.25">
      <c r="A29" s="110" t="s">
        <v>565</v>
      </c>
      <c r="B29" s="128" t="s">
        <v>235</v>
      </c>
      <c r="C29" s="128" t="s">
        <v>566</v>
      </c>
      <c r="D29" s="128" t="s">
        <v>567</v>
      </c>
      <c r="E29" s="81" t="s">
        <v>568</v>
      </c>
      <c r="F29" s="131"/>
      <c r="G29" s="318" t="s">
        <v>523</v>
      </c>
      <c r="H29" s="136" t="s">
        <v>1285</v>
      </c>
      <c r="I29" s="392" t="s">
        <v>1392</v>
      </c>
      <c r="J29" s="311"/>
      <c r="K29" s="401">
        <v>60</v>
      </c>
      <c r="L29" s="128"/>
    </row>
    <row r="30" spans="1:15" ht="305.25" customHeight="1" x14ac:dyDescent="0.25">
      <c r="A30" s="110" t="s">
        <v>569</v>
      </c>
      <c r="B30" s="128" t="s">
        <v>235</v>
      </c>
      <c r="C30" s="128" t="s">
        <v>570</v>
      </c>
      <c r="D30" s="128" t="s">
        <v>571</v>
      </c>
      <c r="E30" s="81" t="s">
        <v>572</v>
      </c>
      <c r="F30" s="131"/>
      <c r="G30" s="322" t="s">
        <v>532</v>
      </c>
      <c r="H30" s="136" t="s">
        <v>1286</v>
      </c>
      <c r="I30" s="392" t="s">
        <v>1454</v>
      </c>
      <c r="J30" s="311"/>
      <c r="K30" s="401">
        <v>80</v>
      </c>
      <c r="L30" s="128"/>
    </row>
    <row r="31" spans="1:15" ht="315" x14ac:dyDescent="0.25">
      <c r="A31" s="110" t="s">
        <v>573</v>
      </c>
      <c r="B31" s="128" t="s">
        <v>235</v>
      </c>
      <c r="C31" s="128" t="s">
        <v>574</v>
      </c>
      <c r="D31" s="128" t="s">
        <v>575</v>
      </c>
      <c r="E31" s="81" t="s">
        <v>576</v>
      </c>
      <c r="F31" s="131"/>
      <c r="G31" s="318" t="s">
        <v>334</v>
      </c>
      <c r="H31" s="136" t="s">
        <v>1287</v>
      </c>
      <c r="I31" s="392" t="s">
        <v>1455</v>
      </c>
      <c r="J31" s="311"/>
      <c r="K31" s="401">
        <v>60</v>
      </c>
      <c r="L31" s="128"/>
    </row>
    <row r="32" spans="1:15" x14ac:dyDescent="0.25">
      <c r="A32" s="121" t="s">
        <v>19</v>
      </c>
      <c r="B32" s="141"/>
      <c r="C32" s="141"/>
      <c r="D32" s="141"/>
      <c r="E32" s="144"/>
      <c r="F32" s="141"/>
      <c r="G32" s="141"/>
      <c r="H32" s="142"/>
      <c r="I32" s="143"/>
      <c r="J32" s="143"/>
      <c r="K32" s="402"/>
      <c r="L32" s="141"/>
    </row>
    <row r="33" spans="1:12" ht="120" x14ac:dyDescent="0.25">
      <c r="A33" s="124" t="s">
        <v>577</v>
      </c>
      <c r="B33" s="125" t="s">
        <v>187</v>
      </c>
      <c r="C33" s="125" t="s">
        <v>19</v>
      </c>
      <c r="D33" s="125" t="s">
        <v>274</v>
      </c>
      <c r="E33" s="124" t="s">
        <v>18</v>
      </c>
      <c r="F33" s="126"/>
      <c r="G33" s="126"/>
      <c r="H33" s="145"/>
      <c r="I33" s="146"/>
      <c r="J33" s="146"/>
      <c r="K33" s="399">
        <f>K34</f>
        <v>80</v>
      </c>
      <c r="L33" s="125"/>
    </row>
    <row r="34" spans="1:12" ht="75" x14ac:dyDescent="0.25">
      <c r="A34" s="108" t="s">
        <v>578</v>
      </c>
      <c r="B34" s="90" t="s">
        <v>187</v>
      </c>
      <c r="C34" s="90" t="s">
        <v>579</v>
      </c>
      <c r="D34" s="90" t="s">
        <v>580</v>
      </c>
      <c r="E34" s="87" t="s">
        <v>581</v>
      </c>
      <c r="F34" s="131" t="s">
        <v>518</v>
      </c>
      <c r="G34" s="139"/>
      <c r="H34" s="140"/>
      <c r="I34" s="133"/>
      <c r="J34" s="128"/>
      <c r="K34" s="400">
        <f>ROUND(AVERAGE(K35:K36),0)</f>
        <v>80</v>
      </c>
      <c r="L34" s="128"/>
    </row>
    <row r="35" spans="1:12" ht="399" customHeight="1" x14ac:dyDescent="0.25">
      <c r="A35" s="110" t="s">
        <v>582</v>
      </c>
      <c r="B35" s="128" t="s">
        <v>187</v>
      </c>
      <c r="C35" s="128" t="s">
        <v>583</v>
      </c>
      <c r="D35" s="128" t="s">
        <v>584</v>
      </c>
      <c r="E35" s="81" t="s">
        <v>585</v>
      </c>
      <c r="F35" s="131"/>
      <c r="G35" s="318"/>
      <c r="H35" s="136" t="s">
        <v>1288</v>
      </c>
      <c r="I35" s="455" t="s">
        <v>1456</v>
      </c>
      <c r="J35" s="311"/>
      <c r="K35" s="401">
        <v>80</v>
      </c>
      <c r="L35" s="128"/>
    </row>
    <row r="36" spans="1:12" ht="330" x14ac:dyDescent="0.25">
      <c r="A36" s="110" t="s">
        <v>586</v>
      </c>
      <c r="B36" s="128" t="s">
        <v>187</v>
      </c>
      <c r="C36" s="128" t="s">
        <v>587</v>
      </c>
      <c r="D36" s="128" t="s">
        <v>588</v>
      </c>
      <c r="E36" s="81" t="s">
        <v>589</v>
      </c>
      <c r="F36" s="131"/>
      <c r="G36" s="135"/>
      <c r="H36" s="136" t="s">
        <v>1289</v>
      </c>
      <c r="I36" s="455" t="s">
        <v>1457</v>
      </c>
      <c r="J36" s="311"/>
      <c r="K36" s="401">
        <v>80</v>
      </c>
      <c r="L36" s="393"/>
    </row>
    <row r="37" spans="1:12" x14ac:dyDescent="0.25">
      <c r="A37" s="121" t="s">
        <v>21</v>
      </c>
      <c r="B37" s="141"/>
      <c r="C37" s="141"/>
      <c r="D37" s="141"/>
      <c r="E37" s="144"/>
      <c r="F37" s="141"/>
      <c r="G37" s="141"/>
      <c r="H37" s="142"/>
      <c r="I37" s="381"/>
      <c r="J37" s="143"/>
      <c r="K37" s="402"/>
      <c r="L37" s="141"/>
    </row>
    <row r="38" spans="1:12" ht="75" x14ac:dyDescent="0.25">
      <c r="A38" s="124" t="s">
        <v>590</v>
      </c>
      <c r="B38" s="125" t="s">
        <v>591</v>
      </c>
      <c r="C38" s="125" t="s">
        <v>21</v>
      </c>
      <c r="D38" s="125"/>
      <c r="E38" s="124" t="s">
        <v>20</v>
      </c>
      <c r="F38" s="126"/>
      <c r="G38" s="147"/>
      <c r="H38" s="148"/>
      <c r="I38" s="382"/>
      <c r="J38" s="146"/>
      <c r="K38" s="394">
        <f>ROUND(AVERAGE(K39,K46),0)</f>
        <v>71</v>
      </c>
      <c r="L38" s="146"/>
    </row>
    <row r="39" spans="1:12" ht="150" customHeight="1" x14ac:dyDescent="0.25">
      <c r="A39" s="108" t="s">
        <v>592</v>
      </c>
      <c r="B39" s="149" t="s">
        <v>183</v>
      </c>
      <c r="C39" s="90" t="s">
        <v>184</v>
      </c>
      <c r="D39" s="90" t="s">
        <v>593</v>
      </c>
      <c r="E39" s="87" t="s">
        <v>594</v>
      </c>
      <c r="F39" s="131" t="s">
        <v>504</v>
      </c>
      <c r="G39" s="139"/>
      <c r="H39" s="140"/>
      <c r="I39" s="133"/>
      <c r="J39" s="128"/>
      <c r="K39" s="395">
        <f>ROUND(AVERAGE(K40:K45),0)</f>
        <v>64</v>
      </c>
      <c r="L39" s="90"/>
    </row>
    <row r="40" spans="1:12" ht="409.5" x14ac:dyDescent="0.25">
      <c r="A40" s="110" t="s">
        <v>595</v>
      </c>
      <c r="B40" s="150" t="s">
        <v>183</v>
      </c>
      <c r="C40" s="128" t="s">
        <v>185</v>
      </c>
      <c r="D40" s="128" t="s">
        <v>596</v>
      </c>
      <c r="E40" s="81" t="s">
        <v>597</v>
      </c>
      <c r="F40" s="131"/>
      <c r="G40" s="318" t="s">
        <v>598</v>
      </c>
      <c r="H40" s="280" t="s">
        <v>1290</v>
      </c>
      <c r="I40" s="377" t="s">
        <v>1458</v>
      </c>
      <c r="J40" s="311"/>
      <c r="K40" s="401">
        <v>60</v>
      </c>
      <c r="L40" s="128"/>
    </row>
    <row r="41" spans="1:12" ht="306" x14ac:dyDescent="0.25">
      <c r="A41" s="110" t="s">
        <v>599</v>
      </c>
      <c r="B41" s="313" t="s">
        <v>600</v>
      </c>
      <c r="C41" s="128" t="s">
        <v>601</v>
      </c>
      <c r="D41" s="128" t="s">
        <v>602</v>
      </c>
      <c r="E41" s="81" t="s">
        <v>603</v>
      </c>
      <c r="F41" s="131"/>
      <c r="G41" s="128" t="s">
        <v>604</v>
      </c>
      <c r="H41" s="280" t="s">
        <v>1251</v>
      </c>
      <c r="I41" s="377" t="s">
        <v>1458</v>
      </c>
      <c r="J41" s="311"/>
      <c r="K41" s="401">
        <v>60</v>
      </c>
      <c r="L41" s="128"/>
    </row>
    <row r="42" spans="1:12" ht="276" customHeight="1" x14ac:dyDescent="0.25">
      <c r="A42" s="110" t="s">
        <v>605</v>
      </c>
      <c r="B42" s="312" t="s">
        <v>606</v>
      </c>
      <c r="C42" s="128" t="s">
        <v>607</v>
      </c>
      <c r="D42" s="128" t="s">
        <v>608</v>
      </c>
      <c r="E42" s="81" t="s">
        <v>609</v>
      </c>
      <c r="F42" s="131"/>
      <c r="G42" s="318"/>
      <c r="H42" s="136" t="s">
        <v>1291</v>
      </c>
      <c r="I42" s="377" t="s">
        <v>1458</v>
      </c>
      <c r="J42" s="311"/>
      <c r="K42" s="401">
        <v>80</v>
      </c>
      <c r="L42" s="128"/>
    </row>
    <row r="43" spans="1:12" ht="120.75" customHeight="1" x14ac:dyDescent="0.25">
      <c r="A43" s="110" t="s">
        <v>610</v>
      </c>
      <c r="B43" s="150" t="s">
        <v>600</v>
      </c>
      <c r="C43" s="128" t="s">
        <v>611</v>
      </c>
      <c r="D43" s="128" t="s">
        <v>612</v>
      </c>
      <c r="E43" s="81" t="s">
        <v>613</v>
      </c>
      <c r="F43" s="131"/>
      <c r="G43" s="320" t="s">
        <v>614</v>
      </c>
      <c r="H43" s="136" t="s">
        <v>1252</v>
      </c>
      <c r="I43" s="377" t="s">
        <v>1459</v>
      </c>
      <c r="J43" s="311"/>
      <c r="K43" s="401">
        <v>60</v>
      </c>
      <c r="L43" s="128"/>
    </row>
    <row r="44" spans="1:12" ht="216" customHeight="1" x14ac:dyDescent="0.25">
      <c r="A44" s="110" t="s">
        <v>615</v>
      </c>
      <c r="B44" s="128" t="s">
        <v>600</v>
      </c>
      <c r="C44" s="128" t="s">
        <v>616</v>
      </c>
      <c r="D44" s="128" t="s">
        <v>617</v>
      </c>
      <c r="E44" s="81" t="s">
        <v>618</v>
      </c>
      <c r="F44" s="128" t="s">
        <v>619</v>
      </c>
      <c r="G44" s="318"/>
      <c r="H44" s="136" t="s">
        <v>1292</v>
      </c>
      <c r="I44" s="377" t="s">
        <v>1458</v>
      </c>
      <c r="J44" s="311"/>
      <c r="K44" s="401">
        <v>60</v>
      </c>
      <c r="L44" s="128"/>
    </row>
    <row r="45" spans="1:12" ht="349.5" customHeight="1" x14ac:dyDescent="0.25">
      <c r="A45" s="110" t="s">
        <v>620</v>
      </c>
      <c r="B45" s="150" t="s">
        <v>183</v>
      </c>
      <c r="C45" s="128" t="s">
        <v>186</v>
      </c>
      <c r="D45" s="128" t="s">
        <v>621</v>
      </c>
      <c r="E45" s="81" t="s">
        <v>622</v>
      </c>
      <c r="F45" s="131"/>
      <c r="G45" s="135" t="s">
        <v>598</v>
      </c>
      <c r="H45" s="136" t="s">
        <v>1293</v>
      </c>
      <c r="I45" s="383" t="s">
        <v>81</v>
      </c>
      <c r="J45" s="311"/>
      <c r="K45" s="401" t="s">
        <v>474</v>
      </c>
      <c r="L45" s="128"/>
    </row>
    <row r="46" spans="1:12" ht="87" customHeight="1" x14ac:dyDescent="0.25">
      <c r="A46" s="108" t="s">
        <v>623</v>
      </c>
      <c r="B46" s="90" t="s">
        <v>600</v>
      </c>
      <c r="C46" s="90" t="s">
        <v>624</v>
      </c>
      <c r="D46" s="90" t="s">
        <v>625</v>
      </c>
      <c r="E46" s="87" t="s">
        <v>626</v>
      </c>
      <c r="F46" s="131" t="s">
        <v>504</v>
      </c>
      <c r="G46" s="139"/>
      <c r="H46" s="140"/>
      <c r="I46" s="133"/>
      <c r="J46" s="128"/>
      <c r="K46" s="395">
        <f>ROUND(AVERAGE(K47:K55),0)</f>
        <v>78</v>
      </c>
      <c r="L46" s="90"/>
    </row>
    <row r="47" spans="1:12" ht="409.5" customHeight="1" x14ac:dyDescent="0.25">
      <c r="A47" s="110" t="s">
        <v>627</v>
      </c>
      <c r="B47" s="128" t="s">
        <v>600</v>
      </c>
      <c r="C47" s="128" t="s">
        <v>628</v>
      </c>
      <c r="D47" s="128" t="s">
        <v>629</v>
      </c>
      <c r="E47" s="81" t="s">
        <v>630</v>
      </c>
      <c r="F47" s="131"/>
      <c r="G47" s="318" t="s">
        <v>631</v>
      </c>
      <c r="H47" s="280" t="s">
        <v>1413</v>
      </c>
      <c r="I47" s="377" t="s">
        <v>1510</v>
      </c>
      <c r="J47" s="311"/>
      <c r="K47" s="401">
        <v>80</v>
      </c>
      <c r="L47" s="128"/>
    </row>
    <row r="48" spans="1:12" ht="210" x14ac:dyDescent="0.25">
      <c r="A48" s="110" t="s">
        <v>632</v>
      </c>
      <c r="B48" s="128" t="s">
        <v>235</v>
      </c>
      <c r="C48" s="128" t="s">
        <v>633</v>
      </c>
      <c r="D48" s="128" t="s">
        <v>634</v>
      </c>
      <c r="E48" s="81" t="s">
        <v>635</v>
      </c>
      <c r="F48" s="131"/>
      <c r="G48" s="320" t="s">
        <v>636</v>
      </c>
      <c r="H48" s="136" t="s">
        <v>1414</v>
      </c>
      <c r="I48" s="465" t="s">
        <v>1512</v>
      </c>
      <c r="J48" s="311"/>
      <c r="K48" s="401">
        <v>80</v>
      </c>
      <c r="L48" s="128"/>
    </row>
    <row r="49" spans="1:15" ht="225" x14ac:dyDescent="0.25">
      <c r="A49" s="110" t="s">
        <v>637</v>
      </c>
      <c r="B49" s="128" t="s">
        <v>235</v>
      </c>
      <c r="C49" s="128" t="s">
        <v>638</v>
      </c>
      <c r="D49" s="128" t="s">
        <v>639</v>
      </c>
      <c r="E49" s="81" t="s">
        <v>640</v>
      </c>
      <c r="F49" s="131"/>
      <c r="G49" s="320" t="s">
        <v>641</v>
      </c>
      <c r="H49" s="138" t="s">
        <v>1294</v>
      </c>
      <c r="I49" s="454" t="s">
        <v>1511</v>
      </c>
      <c r="J49" s="311"/>
      <c r="K49" s="401">
        <v>60</v>
      </c>
      <c r="L49" s="128"/>
    </row>
    <row r="50" spans="1:15" ht="409.5" customHeight="1" x14ac:dyDescent="0.25">
      <c r="A50" s="110" t="s">
        <v>642</v>
      </c>
      <c r="B50" s="128" t="s">
        <v>235</v>
      </c>
      <c r="C50" s="128" t="s">
        <v>643</v>
      </c>
      <c r="D50" s="128" t="s">
        <v>644</v>
      </c>
      <c r="E50" s="81" t="s">
        <v>645</v>
      </c>
      <c r="F50" s="131"/>
      <c r="G50" s="320" t="s">
        <v>646</v>
      </c>
      <c r="H50" s="136" t="s">
        <v>1295</v>
      </c>
      <c r="I50" s="466" t="s">
        <v>1528</v>
      </c>
      <c r="J50" s="311"/>
      <c r="K50" s="401">
        <v>100</v>
      </c>
      <c r="L50" s="128"/>
    </row>
    <row r="51" spans="1:15" ht="296.25" customHeight="1" x14ac:dyDescent="0.25">
      <c r="A51" s="110" t="s">
        <v>647</v>
      </c>
      <c r="B51" s="128" t="s">
        <v>235</v>
      </c>
      <c r="C51" s="128" t="s">
        <v>648</v>
      </c>
      <c r="D51" s="128" t="s">
        <v>649</v>
      </c>
      <c r="E51" s="81" t="s">
        <v>650</v>
      </c>
      <c r="F51" s="131"/>
      <c r="G51" s="320" t="s">
        <v>651</v>
      </c>
      <c r="H51" s="136" t="s">
        <v>1415</v>
      </c>
      <c r="I51" s="392" t="s">
        <v>1461</v>
      </c>
      <c r="J51" s="311"/>
      <c r="K51" s="401">
        <v>80</v>
      </c>
      <c r="L51" s="128"/>
    </row>
    <row r="52" spans="1:15" ht="300" x14ac:dyDescent="0.25">
      <c r="A52" s="110" t="s">
        <v>652</v>
      </c>
      <c r="B52" s="128" t="s">
        <v>600</v>
      </c>
      <c r="C52" s="128" t="s">
        <v>653</v>
      </c>
      <c r="D52" s="128" t="s">
        <v>654</v>
      </c>
      <c r="E52" s="81" t="s">
        <v>655</v>
      </c>
      <c r="F52" s="131"/>
      <c r="G52" s="318" t="s">
        <v>656</v>
      </c>
      <c r="H52" s="136" t="s">
        <v>1296</v>
      </c>
      <c r="I52" s="377" t="s">
        <v>1460</v>
      </c>
      <c r="J52" s="311"/>
      <c r="K52" s="401">
        <v>80</v>
      </c>
      <c r="L52" s="378"/>
    </row>
    <row r="53" spans="1:15" ht="165" x14ac:dyDescent="0.25">
      <c r="A53" s="110" t="s">
        <v>657</v>
      </c>
      <c r="B53" s="128" t="s">
        <v>235</v>
      </c>
      <c r="C53" s="128" t="s">
        <v>658</v>
      </c>
      <c r="D53" s="128" t="s">
        <v>659</v>
      </c>
      <c r="E53" s="81" t="s">
        <v>660</v>
      </c>
      <c r="F53" s="131"/>
      <c r="G53" s="320" t="s">
        <v>421</v>
      </c>
      <c r="H53" s="136" t="s">
        <v>1297</v>
      </c>
      <c r="I53" s="377" t="s">
        <v>1462</v>
      </c>
      <c r="J53" s="311"/>
      <c r="K53" s="401">
        <v>60</v>
      </c>
      <c r="L53" s="378"/>
      <c r="O53" s="11"/>
    </row>
    <row r="54" spans="1:15" ht="180" x14ac:dyDescent="0.25">
      <c r="A54" s="110" t="s">
        <v>661</v>
      </c>
      <c r="B54" s="128" t="s">
        <v>600</v>
      </c>
      <c r="C54" s="128" t="s">
        <v>662</v>
      </c>
      <c r="D54" s="128" t="s">
        <v>663</v>
      </c>
      <c r="E54" s="81" t="s">
        <v>664</v>
      </c>
      <c r="F54" s="131"/>
      <c r="G54" s="318"/>
      <c r="H54" s="136" t="s">
        <v>1416</v>
      </c>
      <c r="I54" s="377" t="s">
        <v>1463</v>
      </c>
      <c r="J54" s="311"/>
      <c r="K54" s="401">
        <v>80</v>
      </c>
      <c r="L54" s="128"/>
    </row>
    <row r="55" spans="1:15" ht="293.25" customHeight="1" x14ac:dyDescent="0.25">
      <c r="A55" s="110" t="s">
        <v>665</v>
      </c>
      <c r="B55" s="128" t="s">
        <v>600</v>
      </c>
      <c r="C55" s="128" t="s">
        <v>666</v>
      </c>
      <c r="D55" s="128" t="s">
        <v>667</v>
      </c>
      <c r="E55" s="81" t="s">
        <v>668</v>
      </c>
      <c r="F55" s="131"/>
      <c r="G55" s="318" t="s">
        <v>669</v>
      </c>
      <c r="H55" s="136" t="s">
        <v>1417</v>
      </c>
      <c r="I55" s="377" t="s">
        <v>1464</v>
      </c>
      <c r="J55" s="311"/>
      <c r="K55" s="401">
        <v>80</v>
      </c>
      <c r="L55" s="378"/>
    </row>
    <row r="56" spans="1:15" x14ac:dyDescent="0.25">
      <c r="A56" s="121" t="s">
        <v>23</v>
      </c>
      <c r="B56" s="141"/>
      <c r="C56" s="141"/>
      <c r="D56" s="141"/>
      <c r="E56" s="144"/>
      <c r="F56" s="141"/>
      <c r="G56" s="141"/>
      <c r="H56" s="142"/>
      <c r="I56" s="143"/>
      <c r="J56" s="143"/>
      <c r="K56" s="402"/>
      <c r="L56" s="141"/>
    </row>
    <row r="57" spans="1:15" ht="45" x14ac:dyDescent="0.25">
      <c r="A57" s="124" t="s">
        <v>670</v>
      </c>
      <c r="B57" s="125" t="s">
        <v>671</v>
      </c>
      <c r="C57" s="125" t="s">
        <v>23</v>
      </c>
      <c r="D57" s="125"/>
      <c r="E57" s="124" t="s">
        <v>22</v>
      </c>
      <c r="F57" s="126"/>
      <c r="G57" s="147"/>
      <c r="H57" s="148"/>
      <c r="I57" s="146"/>
      <c r="J57" s="146"/>
      <c r="K57" s="394">
        <f>ROUND(AVERAGE(K58,K63,K65,K67,K72,K74,K77),0)</f>
        <v>79</v>
      </c>
      <c r="L57" s="146"/>
    </row>
    <row r="58" spans="1:15" ht="60" x14ac:dyDescent="0.25">
      <c r="A58" s="108" t="s">
        <v>672</v>
      </c>
      <c r="B58" s="90" t="s">
        <v>235</v>
      </c>
      <c r="C58" s="90" t="s">
        <v>196</v>
      </c>
      <c r="D58" s="90" t="s">
        <v>673</v>
      </c>
      <c r="E58" s="87" t="s">
        <v>674</v>
      </c>
      <c r="F58" s="131" t="s">
        <v>504</v>
      </c>
      <c r="G58" s="152"/>
      <c r="H58" s="140" t="s">
        <v>369</v>
      </c>
      <c r="I58" s="133"/>
      <c r="J58" s="128"/>
      <c r="K58" s="395">
        <f>ROUND(AVERAGE(K59:K62),0)</f>
        <v>80</v>
      </c>
      <c r="L58" s="90"/>
    </row>
    <row r="59" spans="1:15" ht="408.75" customHeight="1" x14ac:dyDescent="0.25">
      <c r="A59" s="110" t="s">
        <v>675</v>
      </c>
      <c r="B59" s="312" t="s">
        <v>235</v>
      </c>
      <c r="C59" s="128" t="s">
        <v>197</v>
      </c>
      <c r="D59" s="128" t="s">
        <v>676</v>
      </c>
      <c r="E59" s="81" t="s">
        <v>677</v>
      </c>
      <c r="F59" s="131"/>
      <c r="G59" s="318"/>
      <c r="H59" s="136" t="s">
        <v>1418</v>
      </c>
      <c r="I59" s="471" t="s">
        <v>1529</v>
      </c>
      <c r="J59" s="311"/>
      <c r="K59" s="401">
        <v>80</v>
      </c>
      <c r="L59" s="393"/>
    </row>
    <row r="60" spans="1:15" ht="255" x14ac:dyDescent="0.25">
      <c r="A60" s="110" t="s">
        <v>678</v>
      </c>
      <c r="B60" s="128" t="s">
        <v>235</v>
      </c>
      <c r="C60" s="128" t="s">
        <v>198</v>
      </c>
      <c r="D60" s="128" t="s">
        <v>679</v>
      </c>
      <c r="E60" s="81" t="s">
        <v>680</v>
      </c>
      <c r="F60" s="131"/>
      <c r="G60" s="321" t="s">
        <v>681</v>
      </c>
      <c r="H60" s="136" t="s">
        <v>1298</v>
      </c>
      <c r="I60" s="377" t="s">
        <v>1465</v>
      </c>
      <c r="J60" s="311"/>
      <c r="K60" s="401">
        <v>100</v>
      </c>
      <c r="L60" s="128"/>
    </row>
    <row r="61" spans="1:15" ht="165" x14ac:dyDescent="0.25">
      <c r="A61" s="110" t="s">
        <v>682</v>
      </c>
      <c r="B61" s="128" t="s">
        <v>235</v>
      </c>
      <c r="C61" s="128" t="s">
        <v>199</v>
      </c>
      <c r="D61" s="128" t="s">
        <v>683</v>
      </c>
      <c r="E61" s="81" t="s">
        <v>684</v>
      </c>
      <c r="F61" s="131"/>
      <c r="G61" s="318" t="s">
        <v>685</v>
      </c>
      <c r="H61" s="324" t="s">
        <v>1299</v>
      </c>
      <c r="I61" s="377" t="s">
        <v>1466</v>
      </c>
      <c r="J61" s="311"/>
      <c r="K61" s="401">
        <v>60</v>
      </c>
      <c r="L61" s="128"/>
    </row>
    <row r="62" spans="1:15" ht="360.75" customHeight="1" x14ac:dyDescent="0.25">
      <c r="A62" s="110" t="s">
        <v>686</v>
      </c>
      <c r="B62" s="128" t="s">
        <v>235</v>
      </c>
      <c r="C62" s="128" t="s">
        <v>200</v>
      </c>
      <c r="D62" s="128" t="s">
        <v>687</v>
      </c>
      <c r="E62" s="81" t="s">
        <v>688</v>
      </c>
      <c r="F62" s="131"/>
      <c r="G62" s="318" t="s">
        <v>689</v>
      </c>
      <c r="H62" s="136" t="s">
        <v>1300</v>
      </c>
      <c r="I62" s="377" t="s">
        <v>1467</v>
      </c>
      <c r="J62" s="311"/>
      <c r="K62" s="401">
        <v>80</v>
      </c>
      <c r="L62" s="378"/>
    </row>
    <row r="63" spans="1:15" ht="50.25" customHeight="1" x14ac:dyDescent="0.25">
      <c r="A63" s="108" t="s">
        <v>690</v>
      </c>
      <c r="B63" s="90" t="s">
        <v>187</v>
      </c>
      <c r="C63" s="90" t="s">
        <v>201</v>
      </c>
      <c r="D63" s="90" t="s">
        <v>691</v>
      </c>
      <c r="E63" s="87" t="s">
        <v>692</v>
      </c>
      <c r="F63" s="131"/>
      <c r="G63" s="139"/>
      <c r="H63" s="136"/>
      <c r="I63" s="133"/>
      <c r="J63" s="128"/>
      <c r="K63" s="395">
        <f>K64</f>
        <v>80</v>
      </c>
      <c r="L63" s="90"/>
    </row>
    <row r="64" spans="1:15" ht="409.5" x14ac:dyDescent="0.25">
      <c r="A64" s="110" t="s">
        <v>693</v>
      </c>
      <c r="B64" s="90" t="s">
        <v>187</v>
      </c>
      <c r="C64" s="128" t="s">
        <v>694</v>
      </c>
      <c r="D64" s="128" t="s">
        <v>695</v>
      </c>
      <c r="E64" s="81" t="s">
        <v>696</v>
      </c>
      <c r="F64" s="131" t="s">
        <v>697</v>
      </c>
      <c r="G64" s="321" t="s">
        <v>698</v>
      </c>
      <c r="H64" s="280" t="s">
        <v>1301</v>
      </c>
      <c r="I64" s="377" t="s">
        <v>1468</v>
      </c>
      <c r="J64" s="311"/>
      <c r="K64" s="401">
        <v>80</v>
      </c>
      <c r="L64" s="393"/>
    </row>
    <row r="65" spans="1:12" ht="30" x14ac:dyDescent="0.25">
      <c r="A65" s="108" t="s">
        <v>699</v>
      </c>
      <c r="B65" s="90" t="s">
        <v>235</v>
      </c>
      <c r="C65" s="90" t="s">
        <v>202</v>
      </c>
      <c r="D65" s="90" t="s">
        <v>700</v>
      </c>
      <c r="E65" s="87" t="s">
        <v>701</v>
      </c>
      <c r="F65" s="131" t="s">
        <v>697</v>
      </c>
      <c r="G65" s="325"/>
      <c r="H65" s="136"/>
      <c r="I65" s="133"/>
      <c r="J65" s="128"/>
      <c r="K65" s="395">
        <f>K66</f>
        <v>80</v>
      </c>
      <c r="L65" s="90"/>
    </row>
    <row r="66" spans="1:12" ht="360" x14ac:dyDescent="0.25">
      <c r="A66" s="110" t="s">
        <v>702</v>
      </c>
      <c r="B66" s="128" t="s">
        <v>235</v>
      </c>
      <c r="C66" s="128" t="s">
        <v>703</v>
      </c>
      <c r="D66" s="128" t="s">
        <v>704</v>
      </c>
      <c r="E66" s="81" t="s">
        <v>705</v>
      </c>
      <c r="F66" s="131"/>
      <c r="G66" s="321" t="s">
        <v>706</v>
      </c>
      <c r="H66" s="136" t="s">
        <v>1302</v>
      </c>
      <c r="I66" s="377" t="s">
        <v>1469</v>
      </c>
      <c r="J66" s="311"/>
      <c r="K66" s="401">
        <v>80</v>
      </c>
      <c r="L66" s="393"/>
    </row>
    <row r="67" spans="1:12" ht="100.5" customHeight="1" x14ac:dyDescent="0.25">
      <c r="A67" s="108" t="s">
        <v>707</v>
      </c>
      <c r="B67" s="128" t="s">
        <v>187</v>
      </c>
      <c r="C67" s="90" t="s">
        <v>203</v>
      </c>
      <c r="D67" s="90" t="s">
        <v>708</v>
      </c>
      <c r="E67" s="87" t="s">
        <v>709</v>
      </c>
      <c r="F67" s="131" t="s">
        <v>518</v>
      </c>
      <c r="G67" s="139"/>
      <c r="H67" s="136"/>
      <c r="I67" s="133"/>
      <c r="J67" s="128"/>
      <c r="K67" s="395">
        <f>ROUND(AVERAGE(K68:K71),0)</f>
        <v>75</v>
      </c>
      <c r="L67" s="90"/>
    </row>
    <row r="68" spans="1:12" ht="378" customHeight="1" x14ac:dyDescent="0.25">
      <c r="A68" s="110" t="s">
        <v>710</v>
      </c>
      <c r="B68" s="128" t="s">
        <v>187</v>
      </c>
      <c r="C68" s="128" t="s">
        <v>204</v>
      </c>
      <c r="D68" s="128" t="s">
        <v>711</v>
      </c>
      <c r="E68" s="81" t="s">
        <v>712</v>
      </c>
      <c r="F68" s="131" t="s">
        <v>518</v>
      </c>
      <c r="G68" s="321" t="s">
        <v>713</v>
      </c>
      <c r="H68" s="136" t="s">
        <v>1303</v>
      </c>
      <c r="I68" s="377" t="s">
        <v>1470</v>
      </c>
      <c r="J68" s="311"/>
      <c r="K68" s="401">
        <v>80</v>
      </c>
      <c r="L68" s="128"/>
    </row>
    <row r="69" spans="1:12" ht="178.5" customHeight="1" x14ac:dyDescent="0.25">
      <c r="A69" s="110" t="s">
        <v>714</v>
      </c>
      <c r="B69" s="128" t="s">
        <v>187</v>
      </c>
      <c r="C69" s="128" t="s">
        <v>205</v>
      </c>
      <c r="D69" s="128" t="s">
        <v>715</v>
      </c>
      <c r="E69" s="81" t="s">
        <v>716</v>
      </c>
      <c r="F69" s="131"/>
      <c r="G69" s="318" t="s">
        <v>717</v>
      </c>
      <c r="H69" s="136" t="s">
        <v>1304</v>
      </c>
      <c r="I69" s="689" t="s">
        <v>1471</v>
      </c>
      <c r="J69" s="723"/>
      <c r="K69" s="401">
        <v>60</v>
      </c>
      <c r="L69" s="691"/>
    </row>
    <row r="70" spans="1:12" ht="75" x14ac:dyDescent="0.25">
      <c r="A70" s="110" t="s">
        <v>718</v>
      </c>
      <c r="B70" s="128" t="s">
        <v>187</v>
      </c>
      <c r="C70" s="128" t="s">
        <v>206</v>
      </c>
      <c r="D70" s="128" t="s">
        <v>719</v>
      </c>
      <c r="E70" s="81" t="s">
        <v>720</v>
      </c>
      <c r="F70" s="131"/>
      <c r="G70" s="321" t="s">
        <v>721</v>
      </c>
      <c r="H70" s="136" t="s">
        <v>1305</v>
      </c>
      <c r="I70" s="690"/>
      <c r="J70" s="724"/>
      <c r="K70" s="401">
        <v>80</v>
      </c>
      <c r="L70" s="692"/>
    </row>
    <row r="71" spans="1:12" ht="105" x14ac:dyDescent="0.25">
      <c r="A71" s="110" t="s">
        <v>722</v>
      </c>
      <c r="B71" s="128" t="s">
        <v>187</v>
      </c>
      <c r="C71" s="128" t="s">
        <v>207</v>
      </c>
      <c r="D71" s="128" t="s">
        <v>723</v>
      </c>
      <c r="E71" s="81" t="s">
        <v>724</v>
      </c>
      <c r="F71" s="131"/>
      <c r="G71" s="135" t="s">
        <v>717</v>
      </c>
      <c r="H71" s="136" t="s">
        <v>1306</v>
      </c>
      <c r="I71" s="392" t="s">
        <v>1489</v>
      </c>
      <c r="J71" s="311"/>
      <c r="K71" s="401">
        <v>80</v>
      </c>
      <c r="L71" s="128"/>
    </row>
    <row r="72" spans="1:12" ht="56.25" customHeight="1" x14ac:dyDescent="0.25">
      <c r="A72" s="108" t="s">
        <v>725</v>
      </c>
      <c r="B72" s="90" t="s">
        <v>235</v>
      </c>
      <c r="C72" s="90" t="s">
        <v>208</v>
      </c>
      <c r="D72" s="90" t="s">
        <v>726</v>
      </c>
      <c r="E72" s="87" t="s">
        <v>727</v>
      </c>
      <c r="F72" s="131" t="s">
        <v>504</v>
      </c>
      <c r="G72" s="139"/>
      <c r="H72" s="140"/>
      <c r="I72" s="133"/>
      <c r="J72" s="128"/>
      <c r="K72" s="395">
        <f>K73</f>
        <v>80</v>
      </c>
      <c r="L72" s="90"/>
    </row>
    <row r="73" spans="1:12" ht="409.5" x14ac:dyDescent="0.25">
      <c r="A73" s="110" t="s">
        <v>728</v>
      </c>
      <c r="B73" s="128" t="s">
        <v>235</v>
      </c>
      <c r="C73" s="128" t="s">
        <v>209</v>
      </c>
      <c r="D73" s="128" t="s">
        <v>729</v>
      </c>
      <c r="E73" s="81" t="s">
        <v>730</v>
      </c>
      <c r="F73" s="131"/>
      <c r="G73" s="322" t="s">
        <v>731</v>
      </c>
      <c r="H73" s="136" t="s">
        <v>1371</v>
      </c>
      <c r="I73" s="392" t="s">
        <v>1472</v>
      </c>
      <c r="J73" s="311"/>
      <c r="K73" s="401">
        <v>80</v>
      </c>
      <c r="L73" s="128"/>
    </row>
    <row r="74" spans="1:12" ht="72" customHeight="1" x14ac:dyDescent="0.25">
      <c r="A74" s="108" t="s">
        <v>732</v>
      </c>
      <c r="B74" s="90" t="s">
        <v>187</v>
      </c>
      <c r="C74" s="90" t="s">
        <v>210</v>
      </c>
      <c r="D74" s="90" t="s">
        <v>733</v>
      </c>
      <c r="E74" s="87" t="s">
        <v>734</v>
      </c>
      <c r="F74" s="131" t="s">
        <v>697</v>
      </c>
      <c r="G74" s="139"/>
      <c r="H74" s="136"/>
      <c r="I74" s="133"/>
      <c r="J74" s="128"/>
      <c r="K74" s="395">
        <f>ROUND(AVERAGE(K75:K76),0)</f>
        <v>80</v>
      </c>
      <c r="L74" s="90"/>
    </row>
    <row r="75" spans="1:12" ht="409.5" x14ac:dyDescent="0.25">
      <c r="A75" s="110" t="s">
        <v>735</v>
      </c>
      <c r="B75" s="128" t="s">
        <v>187</v>
      </c>
      <c r="C75" s="128" t="s">
        <v>211</v>
      </c>
      <c r="D75" s="128" t="s">
        <v>736</v>
      </c>
      <c r="E75" s="103" t="s">
        <v>737</v>
      </c>
      <c r="F75" s="131"/>
      <c r="G75" s="321" t="s">
        <v>738</v>
      </c>
      <c r="H75" s="136" t="s">
        <v>1307</v>
      </c>
      <c r="I75" s="322" t="s">
        <v>1473</v>
      </c>
      <c r="J75" s="311"/>
      <c r="K75" s="401">
        <v>80</v>
      </c>
      <c r="L75" s="128"/>
    </row>
    <row r="76" spans="1:12" ht="180" x14ac:dyDescent="0.25">
      <c r="A76" s="110" t="s">
        <v>739</v>
      </c>
      <c r="B76" s="128" t="s">
        <v>235</v>
      </c>
      <c r="C76" s="128" t="s">
        <v>212</v>
      </c>
      <c r="D76" s="128" t="s">
        <v>740</v>
      </c>
      <c r="E76" s="81" t="s">
        <v>741</v>
      </c>
      <c r="F76" s="131"/>
      <c r="G76" s="321" t="s">
        <v>681</v>
      </c>
      <c r="H76" s="136" t="s">
        <v>1308</v>
      </c>
      <c r="I76" s="326" t="s">
        <v>1474</v>
      </c>
      <c r="J76" s="311"/>
      <c r="K76" s="401">
        <v>80</v>
      </c>
      <c r="L76" s="128"/>
    </row>
    <row r="77" spans="1:12" ht="45" x14ac:dyDescent="0.25">
      <c r="A77" s="108" t="s">
        <v>742</v>
      </c>
      <c r="B77" s="90" t="s">
        <v>235</v>
      </c>
      <c r="C77" s="90" t="s">
        <v>213</v>
      </c>
      <c r="D77" s="90" t="s">
        <v>743</v>
      </c>
      <c r="E77" s="87" t="s">
        <v>744</v>
      </c>
      <c r="F77" s="131" t="s">
        <v>518</v>
      </c>
      <c r="G77" s="139"/>
      <c r="H77" s="136"/>
      <c r="I77" s="133"/>
      <c r="J77" s="128"/>
      <c r="K77" s="395">
        <f>K78</f>
        <v>80</v>
      </c>
      <c r="L77" s="90"/>
    </row>
    <row r="78" spans="1:12" ht="315" x14ac:dyDescent="0.25">
      <c r="A78" s="110" t="s">
        <v>745</v>
      </c>
      <c r="B78" s="128" t="s">
        <v>235</v>
      </c>
      <c r="C78" s="128" t="s">
        <v>214</v>
      </c>
      <c r="D78" s="128" t="s">
        <v>746</v>
      </c>
      <c r="E78" s="81" t="s">
        <v>747</v>
      </c>
      <c r="F78" s="131"/>
      <c r="G78" s="319"/>
      <c r="H78" s="136" t="s">
        <v>1309</v>
      </c>
      <c r="I78" s="396" t="s">
        <v>1310</v>
      </c>
      <c r="J78" s="311"/>
      <c r="K78" s="401">
        <v>80</v>
      </c>
      <c r="L78" s="393"/>
    </row>
    <row r="79" spans="1:12" x14ac:dyDescent="0.25">
      <c r="A79" s="121" t="s">
        <v>25</v>
      </c>
      <c r="B79" s="141"/>
      <c r="C79" s="121"/>
      <c r="D79" s="121"/>
      <c r="E79" s="154"/>
      <c r="F79" s="121"/>
      <c r="G79" s="121"/>
      <c r="H79" s="153"/>
      <c r="I79" s="143"/>
      <c r="J79" s="143"/>
      <c r="K79" s="403"/>
      <c r="L79" s="141"/>
    </row>
    <row r="80" spans="1:12" ht="45" x14ac:dyDescent="0.25">
      <c r="A80" s="155" t="s">
        <v>748</v>
      </c>
      <c r="B80" s="125" t="s">
        <v>671</v>
      </c>
      <c r="C80" s="125" t="s">
        <v>25</v>
      </c>
      <c r="D80" s="125"/>
      <c r="E80" s="124" t="s">
        <v>24</v>
      </c>
      <c r="F80" s="126"/>
      <c r="G80" s="147"/>
      <c r="H80" s="148"/>
      <c r="I80" s="146"/>
      <c r="J80" s="146"/>
      <c r="K80" s="394">
        <f>ROUND(AVERAGE(K81,K85),0)</f>
        <v>78</v>
      </c>
      <c r="L80" s="146"/>
    </row>
    <row r="81" spans="1:12" ht="60" x14ac:dyDescent="0.25">
      <c r="A81" s="108" t="s">
        <v>749</v>
      </c>
      <c r="B81" s="90" t="s">
        <v>235</v>
      </c>
      <c r="C81" s="90" t="s">
        <v>215</v>
      </c>
      <c r="D81" s="90" t="s">
        <v>750</v>
      </c>
      <c r="E81" s="87" t="s">
        <v>751</v>
      </c>
      <c r="F81" s="131" t="s">
        <v>504</v>
      </c>
      <c r="G81" s="152"/>
      <c r="H81" s="156"/>
      <c r="I81" s="133"/>
      <c r="J81" s="128"/>
      <c r="K81" s="395">
        <f>ROUND(AVERAGE(K82:K84),0)</f>
        <v>80</v>
      </c>
      <c r="L81" s="90"/>
    </row>
    <row r="82" spans="1:12" ht="300" x14ac:dyDescent="0.25">
      <c r="A82" s="110" t="s">
        <v>752</v>
      </c>
      <c r="B82" s="128" t="s">
        <v>235</v>
      </c>
      <c r="C82" s="128" t="s">
        <v>753</v>
      </c>
      <c r="D82" s="128" t="s">
        <v>754</v>
      </c>
      <c r="E82" s="81" t="s">
        <v>755</v>
      </c>
      <c r="F82" s="131"/>
      <c r="G82" s="323" t="s">
        <v>756</v>
      </c>
      <c r="H82" s="136" t="s">
        <v>1372</v>
      </c>
      <c r="I82" s="133" t="s">
        <v>1475</v>
      </c>
      <c r="J82" s="311"/>
      <c r="K82" s="401">
        <v>80</v>
      </c>
      <c r="L82" s="128"/>
    </row>
    <row r="83" spans="1:12" ht="240" x14ac:dyDescent="0.25">
      <c r="A83" s="110" t="s">
        <v>757</v>
      </c>
      <c r="B83" s="133" t="s">
        <v>187</v>
      </c>
      <c r="C83" s="128" t="s">
        <v>758</v>
      </c>
      <c r="D83" s="128" t="s">
        <v>759</v>
      </c>
      <c r="E83" s="81" t="s">
        <v>760</v>
      </c>
      <c r="F83" s="131"/>
      <c r="G83" s="319"/>
      <c r="H83" s="136" t="s">
        <v>1311</v>
      </c>
      <c r="I83" s="326" t="s">
        <v>1476</v>
      </c>
      <c r="J83" s="311"/>
      <c r="K83" s="401">
        <v>80</v>
      </c>
      <c r="L83" s="128"/>
    </row>
    <row r="84" spans="1:12" ht="155.25" customHeight="1" x14ac:dyDescent="0.25">
      <c r="A84" s="110" t="s">
        <v>761</v>
      </c>
      <c r="B84" s="128" t="s">
        <v>235</v>
      </c>
      <c r="C84" s="128" t="s">
        <v>762</v>
      </c>
      <c r="D84" s="128" t="s">
        <v>763</v>
      </c>
      <c r="E84" s="81" t="s">
        <v>764</v>
      </c>
      <c r="F84" s="131"/>
      <c r="G84" s="128" t="s">
        <v>765</v>
      </c>
      <c r="H84" s="136" t="s">
        <v>1312</v>
      </c>
      <c r="I84" s="133" t="s">
        <v>1475</v>
      </c>
      <c r="J84" s="311"/>
      <c r="K84" s="401">
        <v>80</v>
      </c>
      <c r="L84" s="128"/>
    </row>
    <row r="85" spans="1:12" ht="105" customHeight="1" x14ac:dyDescent="0.25">
      <c r="A85" s="108" t="s">
        <v>766</v>
      </c>
      <c r="B85" s="129" t="s">
        <v>235</v>
      </c>
      <c r="C85" s="90" t="s">
        <v>216</v>
      </c>
      <c r="D85" s="90" t="s">
        <v>767</v>
      </c>
      <c r="E85" s="87" t="s">
        <v>768</v>
      </c>
      <c r="F85" s="131" t="s">
        <v>504</v>
      </c>
      <c r="G85" s="139"/>
      <c r="H85" s="136"/>
      <c r="I85" s="133"/>
      <c r="J85" s="128"/>
      <c r="K85" s="395">
        <f>ROUND(AVERAGE(K86:K89),0)</f>
        <v>75</v>
      </c>
      <c r="L85" s="90"/>
    </row>
    <row r="86" spans="1:12" ht="409.5" x14ac:dyDescent="0.25">
      <c r="A86" s="110" t="s">
        <v>769</v>
      </c>
      <c r="B86" s="128" t="s">
        <v>235</v>
      </c>
      <c r="C86" s="128" t="s">
        <v>770</v>
      </c>
      <c r="D86" s="128" t="s">
        <v>771</v>
      </c>
      <c r="E86" s="81" t="s">
        <v>772</v>
      </c>
      <c r="F86" s="131"/>
      <c r="G86" s="323" t="s">
        <v>773</v>
      </c>
      <c r="H86" s="136" t="s">
        <v>1373</v>
      </c>
      <c r="I86" s="322" t="s">
        <v>1477</v>
      </c>
      <c r="J86" s="311"/>
      <c r="K86" s="401">
        <v>80</v>
      </c>
      <c r="L86" s="326"/>
    </row>
    <row r="87" spans="1:12" ht="360" x14ac:dyDescent="0.25">
      <c r="A87" s="110" t="s">
        <v>774</v>
      </c>
      <c r="B87" s="128" t="s">
        <v>235</v>
      </c>
      <c r="C87" s="128" t="s">
        <v>775</v>
      </c>
      <c r="D87" s="128" t="s">
        <v>776</v>
      </c>
      <c r="E87" s="81" t="s">
        <v>777</v>
      </c>
      <c r="F87" s="131"/>
      <c r="G87" s="318"/>
      <c r="H87" s="136" t="s">
        <v>1313</v>
      </c>
      <c r="I87" s="322" t="s">
        <v>1478</v>
      </c>
      <c r="J87" s="311"/>
      <c r="K87" s="401">
        <v>60</v>
      </c>
      <c r="L87" s="326"/>
    </row>
    <row r="88" spans="1:12" ht="231.75" customHeight="1" x14ac:dyDescent="0.25">
      <c r="A88" s="110" t="s">
        <v>778</v>
      </c>
      <c r="B88" s="128" t="s">
        <v>235</v>
      </c>
      <c r="C88" s="128" t="s">
        <v>779</v>
      </c>
      <c r="D88" s="128" t="s">
        <v>780</v>
      </c>
      <c r="E88" s="81" t="s">
        <v>781</v>
      </c>
      <c r="F88" s="131"/>
      <c r="G88" s="323" t="s">
        <v>782</v>
      </c>
      <c r="H88" s="136" t="s">
        <v>1314</v>
      </c>
      <c r="I88" s="433" t="s">
        <v>1479</v>
      </c>
      <c r="J88" s="311"/>
      <c r="K88" s="401">
        <v>80</v>
      </c>
      <c r="L88" s="128"/>
    </row>
    <row r="89" spans="1:12" ht="360" x14ac:dyDescent="0.25">
      <c r="A89" s="110" t="s">
        <v>783</v>
      </c>
      <c r="B89" s="128" t="s">
        <v>187</v>
      </c>
      <c r="C89" s="128" t="s">
        <v>784</v>
      </c>
      <c r="D89" s="128" t="s">
        <v>785</v>
      </c>
      <c r="E89" s="81" t="s">
        <v>786</v>
      </c>
      <c r="F89" s="131"/>
      <c r="G89" s="318" t="s">
        <v>334</v>
      </c>
      <c r="H89" s="136" t="s">
        <v>1315</v>
      </c>
      <c r="I89" s="322" t="s">
        <v>1513</v>
      </c>
      <c r="J89" s="311"/>
      <c r="K89" s="401">
        <v>80</v>
      </c>
      <c r="L89" s="128"/>
    </row>
    <row r="90" spans="1:12" ht="30" x14ac:dyDescent="0.25">
      <c r="A90" s="121" t="s">
        <v>27</v>
      </c>
      <c r="B90" s="141"/>
      <c r="C90" s="141"/>
      <c r="D90" s="141"/>
      <c r="E90" s="144"/>
      <c r="F90" s="141"/>
      <c r="G90" s="141"/>
      <c r="H90" s="142"/>
      <c r="I90" s="143"/>
      <c r="J90" s="143" t="s">
        <v>1386</v>
      </c>
      <c r="K90" s="402"/>
      <c r="L90" s="141"/>
    </row>
    <row r="91" spans="1:12" ht="60" x14ac:dyDescent="0.25">
      <c r="A91" s="155" t="s">
        <v>787</v>
      </c>
      <c r="B91" s="125" t="s">
        <v>499</v>
      </c>
      <c r="C91" s="125" t="s">
        <v>27</v>
      </c>
      <c r="D91" s="125"/>
      <c r="E91" s="124" t="s">
        <v>26</v>
      </c>
      <c r="F91" s="126"/>
      <c r="G91" s="147"/>
      <c r="H91" s="148"/>
      <c r="I91" s="146"/>
      <c r="J91" s="146"/>
      <c r="K91" s="394">
        <f>ROUND(AVERAGE(K92,K96,K106),0)</f>
        <v>80</v>
      </c>
      <c r="L91" s="146"/>
    </row>
    <row r="92" spans="1:12" ht="186.75" customHeight="1" x14ac:dyDescent="0.25">
      <c r="A92" s="108" t="s">
        <v>788</v>
      </c>
      <c r="B92" s="129" t="s">
        <v>187</v>
      </c>
      <c r="C92" s="90" t="s">
        <v>217</v>
      </c>
      <c r="D92" s="90" t="s">
        <v>789</v>
      </c>
      <c r="E92" s="87" t="s">
        <v>790</v>
      </c>
      <c r="F92" s="131" t="s">
        <v>504</v>
      </c>
      <c r="G92" s="130"/>
      <c r="H92" s="157"/>
      <c r="I92" s="326"/>
      <c r="J92" s="133"/>
      <c r="K92" s="400">
        <f>ROUND(AVERAGE(K93:K94),0)</f>
        <v>80</v>
      </c>
      <c r="L92" s="129"/>
    </row>
    <row r="93" spans="1:12" ht="285" x14ac:dyDescent="0.25">
      <c r="A93" s="110" t="s">
        <v>791</v>
      </c>
      <c r="B93" s="133" t="s">
        <v>187</v>
      </c>
      <c r="C93" s="128" t="s">
        <v>792</v>
      </c>
      <c r="D93" s="128" t="s">
        <v>793</v>
      </c>
      <c r="E93" s="81" t="s">
        <v>794</v>
      </c>
      <c r="F93" s="131"/>
      <c r="G93" s="318" t="s">
        <v>795</v>
      </c>
      <c r="H93" s="136" t="s">
        <v>1316</v>
      </c>
      <c r="I93" s="392" t="s">
        <v>1480</v>
      </c>
      <c r="J93" s="311"/>
      <c r="K93" s="401">
        <v>80</v>
      </c>
      <c r="L93" s="133"/>
    </row>
    <row r="94" spans="1:12" ht="409.5" x14ac:dyDescent="0.25">
      <c r="A94" s="110" t="s">
        <v>796</v>
      </c>
      <c r="B94" s="133" t="s">
        <v>187</v>
      </c>
      <c r="C94" s="128" t="s">
        <v>797</v>
      </c>
      <c r="D94" s="128" t="s">
        <v>798</v>
      </c>
      <c r="E94" s="81" t="s">
        <v>799</v>
      </c>
      <c r="F94" s="131"/>
      <c r="G94" s="133" t="s">
        <v>800</v>
      </c>
      <c r="H94" s="138" t="s">
        <v>1169</v>
      </c>
      <c r="I94" s="392" t="s">
        <v>1481</v>
      </c>
      <c r="J94" s="311"/>
      <c r="K94" s="401">
        <v>80</v>
      </c>
      <c r="L94" s="133"/>
    </row>
    <row r="95" spans="1:12" ht="383.25" customHeight="1" x14ac:dyDescent="0.25">
      <c r="A95" s="110" t="s">
        <v>801</v>
      </c>
      <c r="B95" s="133" t="s">
        <v>187</v>
      </c>
      <c r="C95" s="128" t="s">
        <v>802</v>
      </c>
      <c r="D95" s="128" t="s">
        <v>803</v>
      </c>
      <c r="E95" s="81" t="s">
        <v>804</v>
      </c>
      <c r="F95" s="131"/>
      <c r="G95" s="326" t="s">
        <v>805</v>
      </c>
      <c r="H95" s="138" t="s">
        <v>1374</v>
      </c>
      <c r="I95" s="392" t="s">
        <v>1482</v>
      </c>
      <c r="J95" s="311"/>
      <c r="K95" s="401">
        <v>80</v>
      </c>
      <c r="L95" s="133"/>
    </row>
    <row r="96" spans="1:12" ht="95.25" customHeight="1" x14ac:dyDescent="0.25">
      <c r="A96" s="108" t="s">
        <v>806</v>
      </c>
      <c r="B96" s="129" t="s">
        <v>187</v>
      </c>
      <c r="C96" s="90" t="s">
        <v>218</v>
      </c>
      <c r="D96" s="90" t="s">
        <v>807</v>
      </c>
      <c r="E96" s="87" t="s">
        <v>808</v>
      </c>
      <c r="F96" s="131" t="s">
        <v>504</v>
      </c>
      <c r="G96" s="130"/>
      <c r="H96" s="136"/>
      <c r="I96" s="133"/>
      <c r="J96" s="133"/>
      <c r="K96" s="400">
        <f>ROUND(AVERAGE(K97:K105),0)</f>
        <v>80</v>
      </c>
      <c r="L96" s="129"/>
    </row>
    <row r="97" spans="1:12" ht="255" x14ac:dyDescent="0.25">
      <c r="A97" s="110" t="s">
        <v>809</v>
      </c>
      <c r="B97" s="133" t="s">
        <v>187</v>
      </c>
      <c r="C97" s="128" t="s">
        <v>810</v>
      </c>
      <c r="D97" s="128" t="s">
        <v>811</v>
      </c>
      <c r="E97" s="81" t="s">
        <v>812</v>
      </c>
      <c r="F97" s="131"/>
      <c r="G97" s="318" t="s">
        <v>795</v>
      </c>
      <c r="H97" s="136" t="s">
        <v>1317</v>
      </c>
      <c r="I97" s="384" t="s">
        <v>1483</v>
      </c>
      <c r="J97" s="311"/>
      <c r="K97" s="401">
        <v>80</v>
      </c>
      <c r="L97" s="133"/>
    </row>
    <row r="98" spans="1:12" ht="409.5" x14ac:dyDescent="0.25">
      <c r="A98" s="110" t="s">
        <v>813</v>
      </c>
      <c r="B98" s="133" t="s">
        <v>235</v>
      </c>
      <c r="C98" s="128" t="s">
        <v>814</v>
      </c>
      <c r="D98" s="128" t="s">
        <v>815</v>
      </c>
      <c r="E98" s="81" t="s">
        <v>816</v>
      </c>
      <c r="F98" s="131"/>
      <c r="G98" s="326" t="s">
        <v>681</v>
      </c>
      <c r="H98" s="136" t="s">
        <v>1375</v>
      </c>
      <c r="I98" s="392" t="s">
        <v>1484</v>
      </c>
      <c r="J98" s="311"/>
      <c r="K98" s="401">
        <v>80</v>
      </c>
      <c r="L98" s="133"/>
    </row>
    <row r="99" spans="1:12" ht="237" customHeight="1" x14ac:dyDescent="0.25">
      <c r="A99" s="110" t="s">
        <v>817</v>
      </c>
      <c r="B99" s="133" t="s">
        <v>235</v>
      </c>
      <c r="C99" s="128" t="s">
        <v>818</v>
      </c>
      <c r="D99" s="128" t="s">
        <v>819</v>
      </c>
      <c r="E99" s="81" t="s">
        <v>820</v>
      </c>
      <c r="F99" s="131"/>
      <c r="G99" s="318" t="s">
        <v>821</v>
      </c>
      <c r="H99" s="138" t="s">
        <v>1318</v>
      </c>
      <c r="I99" s="434" t="s">
        <v>1393</v>
      </c>
      <c r="J99" s="311"/>
      <c r="K99" s="401">
        <v>80</v>
      </c>
      <c r="L99" s="133"/>
    </row>
    <row r="100" spans="1:12" ht="147" customHeight="1" x14ac:dyDescent="0.25">
      <c r="A100" s="110" t="s">
        <v>822</v>
      </c>
      <c r="B100" s="133" t="s">
        <v>235</v>
      </c>
      <c r="C100" s="128" t="s">
        <v>823</v>
      </c>
      <c r="D100" s="128" t="s">
        <v>824</v>
      </c>
      <c r="E100" s="81" t="s">
        <v>825</v>
      </c>
      <c r="F100" s="131"/>
      <c r="G100" s="318" t="s">
        <v>821</v>
      </c>
      <c r="H100" s="472" t="s">
        <v>826</v>
      </c>
      <c r="I100" s="133"/>
      <c r="J100" s="311"/>
      <c r="K100" s="401" t="s">
        <v>474</v>
      </c>
      <c r="L100" s="133"/>
    </row>
    <row r="101" spans="1:12" ht="178.5" customHeight="1" x14ac:dyDescent="0.25">
      <c r="A101" s="110" t="s">
        <v>827</v>
      </c>
      <c r="B101" s="133" t="s">
        <v>235</v>
      </c>
      <c r="C101" s="128" t="s">
        <v>828</v>
      </c>
      <c r="D101" s="128" t="s">
        <v>829</v>
      </c>
      <c r="E101" s="81" t="s">
        <v>830</v>
      </c>
      <c r="F101" s="131"/>
      <c r="G101" s="318" t="s">
        <v>795</v>
      </c>
      <c r="H101" s="136" t="s">
        <v>1319</v>
      </c>
      <c r="I101" s="435" t="s">
        <v>1467</v>
      </c>
      <c r="J101" s="311"/>
      <c r="K101" s="401">
        <v>80</v>
      </c>
      <c r="L101" s="133"/>
    </row>
    <row r="102" spans="1:12" ht="330" x14ac:dyDescent="0.25">
      <c r="A102" s="110" t="s">
        <v>831</v>
      </c>
      <c r="B102" s="133" t="s">
        <v>235</v>
      </c>
      <c r="C102" s="128" t="s">
        <v>832</v>
      </c>
      <c r="D102" s="128" t="s">
        <v>833</v>
      </c>
      <c r="E102" s="81" t="s">
        <v>834</v>
      </c>
      <c r="F102" s="131"/>
      <c r="G102" s="318"/>
      <c r="H102" s="138" t="s">
        <v>1320</v>
      </c>
      <c r="I102" s="435" t="s">
        <v>1485</v>
      </c>
      <c r="J102" s="311"/>
      <c r="K102" s="401">
        <v>80</v>
      </c>
      <c r="L102" s="133"/>
    </row>
    <row r="103" spans="1:12" ht="409.5" x14ac:dyDescent="0.25">
      <c r="A103" s="110" t="s">
        <v>835</v>
      </c>
      <c r="B103" s="133" t="s">
        <v>235</v>
      </c>
      <c r="C103" s="128" t="s">
        <v>836</v>
      </c>
      <c r="D103" s="128" t="s">
        <v>837</v>
      </c>
      <c r="E103" s="81" t="s">
        <v>838</v>
      </c>
      <c r="F103" s="131"/>
      <c r="G103" s="318" t="s">
        <v>839</v>
      </c>
      <c r="H103" s="136" t="s">
        <v>1376</v>
      </c>
      <c r="I103" s="435" t="s">
        <v>1452</v>
      </c>
      <c r="J103" s="311"/>
      <c r="K103" s="401">
        <v>80</v>
      </c>
      <c r="L103" s="133"/>
    </row>
    <row r="104" spans="1:12" ht="75" x14ac:dyDescent="0.25">
      <c r="A104" s="110" t="s">
        <v>840</v>
      </c>
      <c r="B104" s="133" t="s">
        <v>187</v>
      </c>
      <c r="C104" s="128" t="s">
        <v>841</v>
      </c>
      <c r="D104" s="128" t="s">
        <v>842</v>
      </c>
      <c r="E104" s="81" t="s">
        <v>843</v>
      </c>
      <c r="F104" s="131" t="s">
        <v>518</v>
      </c>
      <c r="G104" s="318" t="s">
        <v>844</v>
      </c>
      <c r="H104" s="136" t="s">
        <v>1321</v>
      </c>
      <c r="I104" s="435" t="s">
        <v>1483</v>
      </c>
      <c r="J104" s="311"/>
      <c r="K104" s="401">
        <v>80</v>
      </c>
      <c r="L104" s="133"/>
    </row>
    <row r="105" spans="1:12" ht="90" x14ac:dyDescent="0.25">
      <c r="A105" s="110" t="s">
        <v>845</v>
      </c>
      <c r="B105" s="133" t="s">
        <v>235</v>
      </c>
      <c r="C105" s="128" t="s">
        <v>846</v>
      </c>
      <c r="D105" s="128" t="s">
        <v>847</v>
      </c>
      <c r="E105" s="81" t="s">
        <v>848</v>
      </c>
      <c r="F105" s="131"/>
      <c r="G105" s="318"/>
      <c r="H105" s="136" t="s">
        <v>1322</v>
      </c>
      <c r="I105" s="384" t="s">
        <v>1483</v>
      </c>
      <c r="J105" s="311"/>
      <c r="K105" s="401">
        <v>80</v>
      </c>
      <c r="L105" s="133"/>
    </row>
    <row r="106" spans="1:12" ht="30" x14ac:dyDescent="0.25">
      <c r="A106" s="108" t="s">
        <v>849</v>
      </c>
      <c r="B106" s="133" t="s">
        <v>187</v>
      </c>
      <c r="C106" s="90" t="s">
        <v>219</v>
      </c>
      <c r="D106" s="90" t="s">
        <v>850</v>
      </c>
      <c r="E106" s="87" t="s">
        <v>851</v>
      </c>
      <c r="F106" s="131" t="s">
        <v>504</v>
      </c>
      <c r="G106" s="130"/>
      <c r="H106" s="136"/>
      <c r="I106" s="133"/>
      <c r="J106" s="133"/>
      <c r="K106" s="400">
        <f>K107</f>
        <v>80</v>
      </c>
      <c r="L106" s="129"/>
    </row>
    <row r="107" spans="1:12" ht="195" x14ac:dyDescent="0.25">
      <c r="A107" s="110" t="s">
        <v>852</v>
      </c>
      <c r="B107" s="133" t="s">
        <v>187</v>
      </c>
      <c r="C107" s="128" t="s">
        <v>853</v>
      </c>
      <c r="D107" s="128" t="s">
        <v>854</v>
      </c>
      <c r="E107" s="81" t="s">
        <v>855</v>
      </c>
      <c r="F107" s="131"/>
      <c r="G107" s="318"/>
      <c r="H107" s="136" t="s">
        <v>1323</v>
      </c>
      <c r="I107" s="384" t="s">
        <v>1483</v>
      </c>
      <c r="J107" s="311"/>
      <c r="K107" s="401">
        <v>80</v>
      </c>
      <c r="L107" s="326"/>
    </row>
    <row r="108" spans="1:12" x14ac:dyDescent="0.25">
      <c r="A108" s="121" t="s">
        <v>31</v>
      </c>
      <c r="B108" s="141"/>
      <c r="C108" s="121"/>
      <c r="D108" s="121"/>
      <c r="E108" s="154"/>
      <c r="F108" s="121"/>
      <c r="G108" s="121"/>
      <c r="H108" s="153"/>
      <c r="I108" s="143"/>
      <c r="J108" s="143"/>
      <c r="K108" s="403"/>
      <c r="L108" s="141"/>
    </row>
    <row r="109" spans="1:12" ht="45" x14ac:dyDescent="0.25">
      <c r="A109" s="158" t="s">
        <v>856</v>
      </c>
      <c r="B109" s="125" t="s">
        <v>499</v>
      </c>
      <c r="C109" s="125" t="s">
        <v>31</v>
      </c>
      <c r="D109" s="125"/>
      <c r="E109" s="124" t="s">
        <v>30</v>
      </c>
      <c r="F109" s="126"/>
      <c r="G109" s="147"/>
      <c r="H109" s="148"/>
      <c r="I109" s="146"/>
      <c r="J109" s="146"/>
      <c r="K109" s="394">
        <f>K110</f>
        <v>86</v>
      </c>
      <c r="L109" s="146"/>
    </row>
    <row r="110" spans="1:12" ht="90" x14ac:dyDescent="0.25">
      <c r="A110" s="108" t="s">
        <v>857</v>
      </c>
      <c r="B110" s="129" t="s">
        <v>187</v>
      </c>
      <c r="C110" s="90" t="s">
        <v>1253</v>
      </c>
      <c r="D110" s="90" t="s">
        <v>858</v>
      </c>
      <c r="E110" s="397" t="s">
        <v>859</v>
      </c>
      <c r="F110" s="131"/>
      <c r="G110" s="130"/>
      <c r="H110" s="136"/>
      <c r="I110" s="133"/>
      <c r="J110" s="133"/>
      <c r="K110" s="400">
        <f>ROUND(AVERAGE(K111:K117),0)</f>
        <v>86</v>
      </c>
      <c r="L110" s="129"/>
    </row>
    <row r="111" spans="1:12" ht="409.5" x14ac:dyDescent="0.25">
      <c r="A111" s="110" t="s">
        <v>860</v>
      </c>
      <c r="B111" s="133" t="s">
        <v>187</v>
      </c>
      <c r="C111" s="128" t="s">
        <v>861</v>
      </c>
      <c r="D111" s="128" t="s">
        <v>862</v>
      </c>
      <c r="E111" s="81" t="s">
        <v>863</v>
      </c>
      <c r="F111" s="131"/>
      <c r="G111" s="326" t="s">
        <v>864</v>
      </c>
      <c r="H111" s="136" t="s">
        <v>865</v>
      </c>
      <c r="I111" s="392" t="s">
        <v>1486</v>
      </c>
      <c r="J111" s="311"/>
      <c r="K111" s="401">
        <v>80</v>
      </c>
      <c r="L111" s="133"/>
    </row>
    <row r="112" spans="1:12" ht="300" x14ac:dyDescent="0.25">
      <c r="A112" s="110" t="s">
        <v>866</v>
      </c>
      <c r="B112" s="133" t="s">
        <v>187</v>
      </c>
      <c r="C112" s="128" t="s">
        <v>867</v>
      </c>
      <c r="D112" s="128" t="s">
        <v>868</v>
      </c>
      <c r="E112" s="81" t="s">
        <v>869</v>
      </c>
      <c r="F112" s="131" t="s">
        <v>504</v>
      </c>
      <c r="G112" s="319" t="s">
        <v>870</v>
      </c>
      <c r="H112" s="136" t="s">
        <v>1324</v>
      </c>
      <c r="I112" s="392" t="s">
        <v>1487</v>
      </c>
      <c r="J112" s="311"/>
      <c r="K112" s="401">
        <v>80</v>
      </c>
      <c r="L112" s="133"/>
    </row>
    <row r="113" spans="1:12" ht="225" customHeight="1" x14ac:dyDescent="0.25">
      <c r="A113" s="110" t="s">
        <v>871</v>
      </c>
      <c r="B113" s="133" t="s">
        <v>187</v>
      </c>
      <c r="C113" s="128" t="s">
        <v>872</v>
      </c>
      <c r="D113" s="128" t="s">
        <v>873</v>
      </c>
      <c r="E113" s="81" t="s">
        <v>874</v>
      </c>
      <c r="F113" s="131" t="s">
        <v>504</v>
      </c>
      <c r="G113" s="318" t="s">
        <v>295</v>
      </c>
      <c r="H113" s="136" t="s">
        <v>1325</v>
      </c>
      <c r="I113" s="392" t="s">
        <v>1486</v>
      </c>
      <c r="J113" s="311"/>
      <c r="K113" s="401">
        <v>100</v>
      </c>
    </row>
    <row r="114" spans="1:12" ht="132" customHeight="1" x14ac:dyDescent="0.25">
      <c r="A114" s="110" t="s">
        <v>875</v>
      </c>
      <c r="B114" s="133" t="s">
        <v>187</v>
      </c>
      <c r="C114" s="128" t="s">
        <v>876</v>
      </c>
      <c r="D114" s="128" t="s">
        <v>877</v>
      </c>
      <c r="E114" s="81" t="s">
        <v>878</v>
      </c>
      <c r="F114" s="131" t="s">
        <v>879</v>
      </c>
      <c r="G114" s="326" t="s">
        <v>880</v>
      </c>
      <c r="H114" s="136" t="s">
        <v>1326</v>
      </c>
      <c r="I114" s="435" t="s">
        <v>1488</v>
      </c>
      <c r="J114" s="311"/>
      <c r="K114" s="401">
        <v>80</v>
      </c>
      <c r="L114" s="133"/>
    </row>
    <row r="115" spans="1:12" ht="409.5" x14ac:dyDescent="0.25">
      <c r="A115" s="110" t="s">
        <v>881</v>
      </c>
      <c r="B115" s="133" t="s">
        <v>187</v>
      </c>
      <c r="C115" s="128" t="s">
        <v>882</v>
      </c>
      <c r="D115" s="128" t="s">
        <v>883</v>
      </c>
      <c r="E115" s="81" t="s">
        <v>884</v>
      </c>
      <c r="F115" s="131" t="s">
        <v>518</v>
      </c>
      <c r="G115" s="326" t="s">
        <v>885</v>
      </c>
      <c r="H115" s="136" t="s">
        <v>886</v>
      </c>
      <c r="I115" s="435" t="s">
        <v>1486</v>
      </c>
      <c r="J115" s="311"/>
      <c r="K115" s="401">
        <v>80</v>
      </c>
      <c r="L115" s="133"/>
    </row>
    <row r="116" spans="1:12" ht="135" x14ac:dyDescent="0.25">
      <c r="A116" s="110" t="s">
        <v>887</v>
      </c>
      <c r="B116" s="133" t="s">
        <v>235</v>
      </c>
      <c r="C116" s="128" t="s">
        <v>888</v>
      </c>
      <c r="D116" s="128" t="s">
        <v>889</v>
      </c>
      <c r="E116" s="81" t="s">
        <v>890</v>
      </c>
      <c r="F116" s="131" t="s">
        <v>518</v>
      </c>
      <c r="G116" s="326" t="s">
        <v>891</v>
      </c>
      <c r="H116" s="136" t="s">
        <v>1327</v>
      </c>
      <c r="I116" s="384" t="s">
        <v>1451</v>
      </c>
      <c r="J116" s="311"/>
      <c r="K116" s="401">
        <v>100</v>
      </c>
      <c r="L116" s="133"/>
    </row>
    <row r="117" spans="1:12" ht="135" x14ac:dyDescent="0.25">
      <c r="A117" s="110" t="s">
        <v>892</v>
      </c>
      <c r="B117" s="133" t="s">
        <v>235</v>
      </c>
      <c r="C117" s="128" t="s">
        <v>893</v>
      </c>
      <c r="D117" s="128" t="s">
        <v>894</v>
      </c>
      <c r="E117" s="81" t="s">
        <v>895</v>
      </c>
      <c r="F117" s="131" t="s">
        <v>896</v>
      </c>
      <c r="G117" s="134" t="s">
        <v>897</v>
      </c>
      <c r="H117" s="136" t="s">
        <v>1328</v>
      </c>
      <c r="I117" s="435" t="s">
        <v>1450</v>
      </c>
      <c r="J117" s="311"/>
      <c r="K117" s="401">
        <v>80</v>
      </c>
      <c r="L117" s="133"/>
    </row>
    <row r="118" spans="1:12" x14ac:dyDescent="0.25">
      <c r="A118" s="55"/>
      <c r="C118" s="159"/>
      <c r="K118" s="66"/>
      <c r="L118" s="61"/>
    </row>
    <row r="119" spans="1:12" x14ac:dyDescent="0.25">
      <c r="A119" s="55"/>
      <c r="C119" s="159"/>
      <c r="K119" s="66"/>
      <c r="L119" s="61"/>
    </row>
  </sheetData>
  <mergeCells count="8">
    <mergeCell ref="I69:I70"/>
    <mergeCell ref="L69:L70"/>
    <mergeCell ref="A2:B9"/>
    <mergeCell ref="C2:J5"/>
    <mergeCell ref="K2:L9"/>
    <mergeCell ref="C6:J9"/>
    <mergeCell ref="J18:J19"/>
    <mergeCell ref="J69:J70"/>
  </mergeCells>
  <dataValidations count="1">
    <dataValidation type="list" allowBlank="1" showInputMessage="1" showErrorMessage="1" sqref="K15:K16 K18:K23 K25 K27:K31 K35:K36 K40:K45 K47:K55 K59:K62 K64 K66 K68:K71 K73 K111:K117 K78 K82:K84 K86:K89 K93:K95 K75:K76 K107 K97:K105">
      <formula1>$N$3:$N$9</formula1>
    </dataValidation>
  </dataValidations>
  <hyperlinks>
    <hyperlink ref="I15" r:id="rId1"/>
    <hyperlink ref="I50" r:id="rId2" display="http://190.5.199.19/sgi/documentos/D10-POLITICA_DE_CONTROL_DE_ACCESO_V2.pdf_x000a__x000a_Documento Mejores Practicas de seguridad y privacidad de la infromacion."/>
    <hyperlink ref="I88" r:id="rId3" display="http://190.5.199.19/sgi/documentos/D10-POLITICA_DE_CONTROL_DE_ACCESO_V2.pdf_x000a__x000a_Documento Mejores Practicas de seguridad y privacidad de la infromacion._x000a__x000a_Se acoge la politica de Gmail, para el uso de correo electronico"/>
    <hyperlink ref="I35" r:id="rId4" display="https://campus.unimayor.edu.co/CampusSGI_x000a_ opción: _x000a_Campus Unimayor SAIC/Gestión de planeación estratégica/Direccionamiento estratégico/Políticas/POLÍTICA CONTROL DE ACCESO_x000a__x000a_POLÍTICA DE USO DE CONTROLES CRIPTOGRÁFICOS"/>
    <hyperlink ref="I40" r:id="rId5"/>
    <hyperlink ref="I42" r:id="rId6"/>
    <hyperlink ref="I44" r:id="rId7"/>
    <hyperlink ref="I47" r:id="rId8" display="https://campus.unimayor.edu.co/CampusSGI_x000a_ opción: _x000a_Campus Unimayor SAIC/Gestión de planeación estratégica/Direccionamiento estratégico/Políticas/POLÍTICA CONTROL DE ACCESO"/>
    <hyperlink ref="I54" r:id="rId9" display="https://campus.unimayor.edu.co/CampusSGI_x000a_ opción: _x000a_Campus Unimayor SAIC/Gestión de planeación estratégica/Direccionamiento estratégico/Políticas/POLÍTICA CONTROL DE ACCESO"/>
    <hyperlink ref="I73" r:id="rId10" display="https://campus.unimayor.edu.co/CampusSGI_x000a_ opción: _x000a_Campus Unimayor SAIC/Gestión de planeación estratégica/Direccionamiento estratégico/Políticas/POLÍTICA CONTROL DE ACCESO_x000a__x000a_Desarrollo Sistema de información_x000a__x000a_Copias de respaldo"/>
    <hyperlink ref="I95" display="https://campus.unimayor.edu.co/CampusSGI_x000a_ opción: _x000a_Campus Unimayor SAIC/Gestión de planeación estratégica/Direccionamiento estratégico/Políticas/POLÍTICA CONTROL DE ACCESO_x000a__x000a_CONTROLES CRIPTOGRAFICOS_x000a__x000a_DESARROLLO SEGURO_x000a__x000a_SISTEMAS DE INFORMACIÓN_x000a__x000a_POLITICA DE "/>
    <hyperlink ref="I43" r:id="rId11"/>
    <hyperlink ref="I49" r:id="rId12" display="https://campus.unimayor.edu.co/CampusSGI_x000a_ opción: _x000a_Campus Unimayor SAIC/Gestión de Recursos Tecnológicos/Seguridad de la Información/Documentos/MEJORES PRÁCTICAS"/>
    <hyperlink ref="I52" r:id="rId13" display="https://campus.unimayor.edu.co/CampusSGI_x000a_ opción: _x000a_Campus Unimayor SAIC/Gestión de Recursos Tecnológicos/Seguridad de la Información/Documentos/MEJORES PRÁCTICAS"/>
    <hyperlink ref="I53" r:id="rId14" display="https://campus.unimayor.edu.co/CampusSGI_x000a_ opción: _x000a_Campus Unimayor SAIC/Gestión de Recursos Tecnológicos/Seguridad de la Información/Documentos/MEJORES PRÁCTICAS_x000a__x000a_POLÍTICA DE USO DE CONTROLES CRIPTOGRÁFICOS"/>
    <hyperlink ref="I55" r:id="rId15"/>
    <hyperlink ref="I60" r:id="rId16"/>
    <hyperlink ref="I61" r:id="rId17" display="https://campus.unimayor.edu.co/CampusSGI_x000a_ opción: _x000a_Campus Unimayor SAIC/Gestión de Recursos Tecnológicos/Gestión de Recursos Tecnológicos/Instructivo/DESARROLLO SISTEMAS DE INFORMACIÓN_x000a__x000a_"/>
    <hyperlink ref="I66" r:id="rId18"/>
    <hyperlink ref="I97" r:id="rId19"/>
    <hyperlink ref="I98" r:id="rId20" display="https://campus.unimayor.edu.co/CampusSGI_x000a_ opción: _x000a_Campus Unimayor SAIC/Gestión de planeación estratégica/Direccionamiento estratégico/Políticas/POLÍTICA DE DESARROLLO SEGURO_x000a__x000a_SISTEMAS DE INFORMACIÓN"/>
    <hyperlink ref="I104" r:id="rId21"/>
    <hyperlink ref="I105" r:id="rId22"/>
    <hyperlink ref="I107" r:id="rId23"/>
    <hyperlink ref="I59" r:id="rId24" display="https://campus2.unimayor.edu.co/CampusSGI_x000a_ opción: _x000a_Campus Unimayor SAIC/"/>
    <hyperlink ref="I41" r:id="rId25"/>
    <hyperlink ref="I99" r:id="rId26" display="https://campus.unimayor.edu.co/CampusSGI_x000a_ opción: _x000a_Campus Unimayor SAIC/Gestión de planeación estratégica/Direccionamiento estratégico/Políticas/POLÍTICA DE DESARROLLO SEGURO_x000a__x000a_SISTEMAS DE INFORMACIÓN"/>
    <hyperlink ref="I94" r:id="rId27" display="https://campus.unimayor.edu.co/CampusSGI_x000a_ opción: _x000a_Campus Unimayor SAIC/Gestión de planeación estratégica/Direccionamiento estratégico/Políticas/POLÍTICA DE DESARROLLO SEGURO_x000a__x000a_SISTEMAS DE INFORMACIÓN_x000a__x000a_CONTROL DE ACCESO"/>
    <hyperlink ref="I16" r:id="rId28"/>
    <hyperlink ref="I18" r:id="rId29"/>
    <hyperlink ref="I19" r:id="rId30"/>
    <hyperlink ref="I20" r:id="rId31"/>
    <hyperlink ref="I21" r:id="rId32"/>
    <hyperlink ref="I22" r:id="rId33"/>
    <hyperlink ref="I25" r:id="rId34" display="https://campus.unimayor.edu.co/CampusSGI_x000a_ opción: _x000a_Campus Unimayor SAIC/Gestión de Recursos Tecnológicos/Seguridad de la Información/Documentos/MEJORES PRÁCTICAS_x000a__x000a_"/>
    <hyperlink ref="I30" r:id="rId35"/>
    <hyperlink ref="I29" r:id="rId36" display="https://campus.unimayor.edu.co/CampusSGI_x000a_ opción: _x000a_Campus Unimayor SAIC/Gestión de planeación estratégica/Direccionamiento estratégico/Políticas/POLÍTICA CONTROL DE ACCESO_x000a__x000a_DESARROLLO SISTEMAS DE INFORMACIÓN"/>
    <hyperlink ref="I31" r:id="rId37" display="https://campus.unimayor.edu.co/CampusSGI_x000a_ opción: _x000a_Campus Unimayor SAIC/Gestión de planeación estratégica/Direccionamiento estratégico/Políticas/POLÍTICA DE DESARROLLO SEGURO_x000a__x000a__x000a_DESARROLLO SISTEMAS DE INFORMACIÓN"/>
    <hyperlink ref="I36" r:id="rId38" display="https://campus.unimayor.edu.co/CampusSGI_x000a_ opción: _x000a_Campus Unimayor SAIC/Gestión de planeación estratégica/Direccionamiento estratégico/Políticas/POLÍTICA CONTROL DE ACCESO_x000a__x000a_POLÍTICA DE USO DE CONTROLES CRIPTOGRÁFICOS"/>
    <hyperlink ref="I116" r:id="rId39"/>
    <hyperlink ref="I114" r:id="rId40"/>
    <hyperlink ref="I112" r:id="rId41" display="https://campus.unimayor.edu.co/CampusSGI_x000a_ opción: _x000a_Campus Unimayor SAIC/Gestión de Recursos Tecnológicos/Seguridad de la Información/Documentos/REPORTE DE INCIDENTES_x000a__x000a_MATRIZ DE RIESGOS DE SEGURIDAD DE LA INFORMACIÓN"/>
    <hyperlink ref="I48" r:id="rId42" display="http://190.5.199.19/sgi/documentos/D10-POLITICA_DE_CONTROL_DE_ACCESO_V2.pdf_x000a__x000a_Documento Mejores Practicas de seguridad y privacidad de la infromacion."/>
  </hyperlinks>
  <pageMargins left="0.7" right="0.7" top="0.75" bottom="0.75" header="0.3" footer="0.3"/>
  <pageSetup orientation="portrait" r:id="rId43"/>
  <drawing r:id="rId44"/>
  <legacyDrawing r:id="rId4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topLeftCell="F33" zoomScale="62" zoomScaleNormal="62" workbookViewId="0">
      <selection activeCell="J36" sqref="J36"/>
    </sheetView>
  </sheetViews>
  <sheetFormatPr baseColWidth="10" defaultRowHeight="15" x14ac:dyDescent="0.25"/>
  <cols>
    <col min="1" max="1" width="18.85546875" customWidth="1"/>
    <col min="2" max="2" width="15.140625" customWidth="1"/>
    <col min="3" max="3" width="24.5703125" customWidth="1"/>
    <col min="4" max="4" width="40.28515625" customWidth="1"/>
    <col min="5" max="5" width="45.85546875" customWidth="1"/>
    <col min="6" max="6" width="71.7109375" customWidth="1"/>
    <col min="7" max="7" width="26.5703125" customWidth="1"/>
    <col min="8" max="8" width="23" customWidth="1"/>
    <col min="9" max="9" width="28.28515625" style="66" customWidth="1"/>
    <col min="10" max="10" width="15.7109375" customWidth="1"/>
    <col min="11" max="11" width="31.28515625" customWidth="1"/>
    <col min="12" max="12" width="29.28515625" customWidth="1"/>
    <col min="13" max="13" width="11.5703125" customWidth="1"/>
  </cols>
  <sheetData>
    <row r="1" spans="1:13" ht="15.75" hidden="1" customHeight="1" thickBot="1" x14ac:dyDescent="0.3">
      <c r="A1" s="50"/>
      <c r="B1" s="261" t="s">
        <v>1152</v>
      </c>
      <c r="D1" s="159"/>
      <c r="E1" s="61"/>
      <c r="F1" s="61"/>
      <c r="G1" s="55"/>
      <c r="H1" s="55"/>
      <c r="K1" s="333" t="s">
        <v>1</v>
      </c>
      <c r="L1" s="333"/>
    </row>
    <row r="2" spans="1:13" ht="15.75" hidden="1" customHeight="1" thickBot="1" x14ac:dyDescent="0.3">
      <c r="A2" s="53"/>
      <c r="B2" s="54"/>
      <c r="D2" s="159"/>
      <c r="E2" s="61"/>
      <c r="F2" s="61"/>
      <c r="G2" s="55"/>
      <c r="H2" s="55"/>
      <c r="K2" s="333"/>
      <c r="L2" s="333"/>
    </row>
    <row r="3" spans="1:13" ht="15.75" hidden="1" customHeight="1" thickBot="1" x14ac:dyDescent="0.3">
      <c r="A3" s="53"/>
      <c r="B3" s="54" t="s">
        <v>1153</v>
      </c>
      <c r="D3" s="159"/>
      <c r="E3" s="61"/>
      <c r="F3" s="61"/>
      <c r="G3" s="55"/>
      <c r="H3" s="55"/>
      <c r="K3" s="333"/>
      <c r="L3" s="333"/>
    </row>
    <row r="4" spans="1:13" ht="15.75" hidden="1" customHeight="1" thickBot="1" x14ac:dyDescent="0.3">
      <c r="A4" s="53"/>
      <c r="B4" s="262">
        <v>0.4</v>
      </c>
      <c r="C4" t="s">
        <v>1154</v>
      </c>
      <c r="D4" s="159"/>
      <c r="E4" s="61"/>
      <c r="F4" s="61"/>
      <c r="G4" s="55"/>
      <c r="H4" s="55"/>
      <c r="K4" s="333"/>
      <c r="L4" s="333"/>
    </row>
    <row r="5" spans="1:13" ht="15.75" hidden="1" customHeight="1" thickBot="1" x14ac:dyDescent="0.3">
      <c r="A5" s="53"/>
      <c r="B5" s="262">
        <v>0.35</v>
      </c>
      <c r="C5" t="s">
        <v>1155</v>
      </c>
      <c r="D5" s="159"/>
      <c r="E5" s="61"/>
      <c r="F5" s="61"/>
      <c r="G5" s="55"/>
      <c r="H5" s="55"/>
      <c r="K5" s="333"/>
      <c r="L5" s="333"/>
    </row>
    <row r="6" spans="1:13" ht="14.45" customHeight="1" x14ac:dyDescent="0.25">
      <c r="A6" s="327" t="s">
        <v>1</v>
      </c>
      <c r="B6" s="330"/>
      <c r="C6" s="733" t="s">
        <v>243</v>
      </c>
      <c r="D6" s="645"/>
      <c r="E6" s="645"/>
      <c r="F6" s="645"/>
      <c r="G6" s="645"/>
      <c r="H6" s="645"/>
      <c r="I6" s="645"/>
      <c r="J6" s="734"/>
      <c r="K6" s="333"/>
      <c r="L6" s="414"/>
    </row>
    <row r="7" spans="1:13" x14ac:dyDescent="0.25">
      <c r="A7" s="328"/>
      <c r="B7" s="331"/>
      <c r="C7" s="735"/>
      <c r="D7" s="647"/>
      <c r="E7" s="647"/>
      <c r="F7" s="647"/>
      <c r="G7" s="647"/>
      <c r="H7" s="647"/>
      <c r="I7" s="647"/>
      <c r="J7" s="736"/>
      <c r="K7" s="333"/>
      <c r="L7" s="414"/>
      <c r="M7" s="250"/>
    </row>
    <row r="8" spans="1:13" x14ac:dyDescent="0.25">
      <c r="A8" s="328"/>
      <c r="B8" s="331"/>
      <c r="C8" s="735"/>
      <c r="D8" s="647"/>
      <c r="E8" s="647"/>
      <c r="F8" s="647"/>
      <c r="G8" s="647"/>
      <c r="H8" s="647"/>
      <c r="I8" s="647"/>
      <c r="J8" s="736"/>
      <c r="K8" s="333"/>
      <c r="L8" s="414"/>
      <c r="M8" s="250"/>
    </row>
    <row r="9" spans="1:13" ht="15.75" thickBot="1" x14ac:dyDescent="0.3">
      <c r="A9" s="328"/>
      <c r="B9" s="331"/>
      <c r="C9" s="737"/>
      <c r="D9" s="738"/>
      <c r="E9" s="738"/>
      <c r="F9" s="738"/>
      <c r="G9" s="738"/>
      <c r="H9" s="738"/>
      <c r="I9" s="738"/>
      <c r="J9" s="739"/>
      <c r="K9" s="333"/>
      <c r="L9" s="414"/>
      <c r="M9" s="250"/>
    </row>
    <row r="10" spans="1:13" x14ac:dyDescent="0.25">
      <c r="A10" s="328"/>
      <c r="B10" s="331"/>
      <c r="C10" s="740" t="str">
        <f>PORTADA!D10</f>
        <v>INSTITUCIÓN UNIVERSITARIA COLEGIO MAYOR DEL CAUCA</v>
      </c>
      <c r="D10" s="741"/>
      <c r="E10" s="741"/>
      <c r="F10" s="741"/>
      <c r="G10" s="741"/>
      <c r="H10" s="741"/>
      <c r="I10" s="741"/>
      <c r="J10" s="742"/>
      <c r="K10" s="333"/>
      <c r="L10" s="414"/>
      <c r="M10" s="250"/>
    </row>
    <row r="11" spans="1:13" x14ac:dyDescent="0.25">
      <c r="A11" s="328"/>
      <c r="B11" s="331"/>
      <c r="C11" s="743"/>
      <c r="D11" s="744"/>
      <c r="E11" s="744"/>
      <c r="F11" s="744"/>
      <c r="G11" s="744"/>
      <c r="H11" s="744"/>
      <c r="I11" s="744"/>
      <c r="J11" s="745"/>
      <c r="K11" s="333"/>
      <c r="L11" s="414"/>
      <c r="M11" s="250"/>
    </row>
    <row r="12" spans="1:13" x14ac:dyDescent="0.25">
      <c r="A12" s="328"/>
      <c r="B12" s="331"/>
      <c r="C12" s="743"/>
      <c r="D12" s="744"/>
      <c r="E12" s="744"/>
      <c r="F12" s="744"/>
      <c r="G12" s="744"/>
      <c r="H12" s="744"/>
      <c r="I12" s="744"/>
      <c r="J12" s="745"/>
      <c r="K12" s="333"/>
      <c r="L12" s="414"/>
      <c r="M12" s="250"/>
    </row>
    <row r="13" spans="1:13" x14ac:dyDescent="0.25">
      <c r="A13" s="328"/>
      <c r="B13" s="331"/>
      <c r="C13" s="743"/>
      <c r="D13" s="744"/>
      <c r="E13" s="744"/>
      <c r="F13" s="744"/>
      <c r="G13" s="744"/>
      <c r="H13" s="744"/>
      <c r="I13" s="744"/>
      <c r="J13" s="745"/>
      <c r="K13" s="333"/>
      <c r="L13" s="414"/>
      <c r="M13" s="276"/>
    </row>
    <row r="14" spans="1:13" ht="15.75" thickBot="1" x14ac:dyDescent="0.3">
      <c r="A14" s="329"/>
      <c r="B14" s="332"/>
      <c r="C14" s="746"/>
      <c r="D14" s="747"/>
      <c r="E14" s="747"/>
      <c r="F14" s="747"/>
      <c r="G14" s="747"/>
      <c r="H14" s="747"/>
      <c r="I14" s="747"/>
      <c r="J14" s="748"/>
      <c r="K14" s="334"/>
      <c r="L14" s="415"/>
    </row>
    <row r="15" spans="1:13" x14ac:dyDescent="0.25">
      <c r="D15" s="159"/>
      <c r="E15" s="61"/>
      <c r="F15" s="61"/>
      <c r="G15" s="55"/>
      <c r="H15" s="55"/>
      <c r="K15" s="55"/>
    </row>
    <row r="16" spans="1:13" ht="42" x14ac:dyDescent="0.25">
      <c r="A16" s="160" t="s">
        <v>38</v>
      </c>
      <c r="B16" s="160" t="s">
        <v>898</v>
      </c>
      <c r="C16" s="160" t="s">
        <v>245</v>
      </c>
      <c r="D16" s="161" t="s">
        <v>246</v>
      </c>
      <c r="E16" s="161" t="s">
        <v>247</v>
      </c>
      <c r="F16" s="161" t="s">
        <v>251</v>
      </c>
      <c r="G16" s="160" t="s">
        <v>250</v>
      </c>
      <c r="H16" s="160" t="s">
        <v>249</v>
      </c>
      <c r="I16" s="160" t="s">
        <v>252</v>
      </c>
      <c r="J16" s="160" t="s">
        <v>253</v>
      </c>
      <c r="K16" s="256" t="s">
        <v>899</v>
      </c>
      <c r="L16" s="160" t="s">
        <v>255</v>
      </c>
    </row>
    <row r="17" spans="1:13" ht="255" x14ac:dyDescent="0.25">
      <c r="A17" s="336" t="s">
        <v>900</v>
      </c>
      <c r="B17" s="438" t="s">
        <v>901</v>
      </c>
      <c r="C17" s="162" t="s">
        <v>902</v>
      </c>
      <c r="D17" s="163" t="s">
        <v>220</v>
      </c>
      <c r="E17" s="163" t="s">
        <v>903</v>
      </c>
      <c r="F17" s="163" t="s">
        <v>904</v>
      </c>
      <c r="G17" s="164"/>
      <c r="H17" s="164" t="s">
        <v>284</v>
      </c>
      <c r="I17" s="416" t="s">
        <v>1426</v>
      </c>
      <c r="J17" s="163"/>
      <c r="K17" s="165">
        <v>100</v>
      </c>
      <c r="L17" s="163"/>
      <c r="M17" s="56"/>
    </row>
    <row r="18" spans="1:13" ht="409.5" customHeight="1" x14ac:dyDescent="0.25">
      <c r="A18" s="411"/>
      <c r="B18" s="437" t="s">
        <v>905</v>
      </c>
      <c r="C18" s="337"/>
      <c r="D18" s="335" t="s">
        <v>906</v>
      </c>
      <c r="E18" s="335" t="str">
        <f>ADMINISTRATIVAS!E14</f>
        <v>Se debe definir un conjunto de políticas para la seguridad de la información aprobada por la dirección, publicada y comunicada a los empleados y a la partes externas pertinentes</v>
      </c>
      <c r="F18" s="335"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335"/>
      <c r="H18" s="335" t="s">
        <v>284</v>
      </c>
      <c r="I18" s="417" t="str">
        <f>ADMINISTRATIVAS!J14</f>
        <v xml:space="preserve">POLÍTICA, ALCANCE Y OBJETIVOS DE SEGURIDAD DE LA INFORMACIÓN 
1.0.D.03
POLITICA DE SEGURIDAD Y PRIVACIDAD DE LA INFORMACION
1.01.D.16
</v>
      </c>
      <c r="J18" s="335"/>
      <c r="K18" s="418">
        <f>ADMINISTRATIVAS!L14</f>
        <v>100</v>
      </c>
      <c r="L18" s="412">
        <f>ADMINISTRATIVAS!M14</f>
        <v>0</v>
      </c>
      <c r="M18" s="56"/>
    </row>
    <row r="19" spans="1:13" ht="60" customHeight="1" x14ac:dyDescent="0.25">
      <c r="A19" s="336"/>
      <c r="B19" s="413"/>
      <c r="C19" s="281"/>
      <c r="D19" s="281"/>
      <c r="E19" s="281"/>
      <c r="F19" s="281"/>
      <c r="G19" s="281"/>
      <c r="H19" s="281"/>
      <c r="I19" s="281"/>
      <c r="J19" s="281"/>
      <c r="K19" s="419">
        <f>ADMINISTRATIVAS!L15</f>
        <v>100</v>
      </c>
      <c r="L19" s="83">
        <f>ADMINISTRATIVAS!M15</f>
        <v>0</v>
      </c>
      <c r="M19" s="56"/>
    </row>
    <row r="20" spans="1:13" ht="120" x14ac:dyDescent="0.25">
      <c r="A20" s="336"/>
      <c r="B20" s="166" t="s">
        <v>907</v>
      </c>
      <c r="C20" s="162" t="s">
        <v>241</v>
      </c>
      <c r="D20" s="163" t="s">
        <v>242</v>
      </c>
      <c r="E20" s="163" t="s">
        <v>908</v>
      </c>
      <c r="F20" s="163" t="s">
        <v>909</v>
      </c>
      <c r="G20" s="164"/>
      <c r="H20" s="164" t="s">
        <v>271</v>
      </c>
      <c r="I20" s="416" t="s">
        <v>1380</v>
      </c>
      <c r="J20" s="163"/>
      <c r="K20" s="165">
        <v>100</v>
      </c>
      <c r="L20" s="163"/>
      <c r="M20" s="56"/>
    </row>
    <row r="21" spans="1:13" ht="285" x14ac:dyDescent="0.25">
      <c r="A21" s="336"/>
      <c r="B21" s="167" t="s">
        <v>910</v>
      </c>
      <c r="C21" s="167" t="s">
        <v>902</v>
      </c>
      <c r="D21" s="83" t="str">
        <f>ADMINISTRATIVAS!D19</f>
        <v>Roles y responsabilidades para la seguridad de la información</v>
      </c>
      <c r="E21" s="83" t="str">
        <f>ADMINISTRATIVAS!E19</f>
        <v>Se deben definir y asignar todas las responsabilidades de la seguridad de la información</v>
      </c>
      <c r="F21" s="83" t="s">
        <v>911</v>
      </c>
      <c r="G21" s="281"/>
      <c r="H21" s="281" t="s">
        <v>284</v>
      </c>
      <c r="I21" s="281" t="s">
        <v>1521</v>
      </c>
      <c r="J21" s="83"/>
      <c r="K21" s="419">
        <f>ADMINISTRATIVAS!L19</f>
        <v>80</v>
      </c>
      <c r="L21" s="83">
        <f>ADMINISTRATIVAS!M19</f>
        <v>0</v>
      </c>
      <c r="M21" s="56"/>
    </row>
    <row r="22" spans="1:13" ht="255" x14ac:dyDescent="0.25">
      <c r="A22" s="336"/>
      <c r="B22" s="83" t="s">
        <v>912</v>
      </c>
      <c r="C22" s="167" t="s">
        <v>902</v>
      </c>
      <c r="D22" s="83" t="str">
        <f>ADMINISTRATIVAS!D41</f>
        <v>Inventario de activos</v>
      </c>
      <c r="E22" s="83" t="str">
        <f>ADMINISTRATIVAS!E41</f>
        <v>Se deben identificar los activos asociados con la información y las instalaciones de procesamiento de información, y se debe elaborar y mantener un inventario de estos activos.</v>
      </c>
      <c r="F22" s="83"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281"/>
      <c r="H22" s="281" t="s">
        <v>284</v>
      </c>
      <c r="I22" s="410" t="str">
        <f>ADMINISTRATIVAS!J41</f>
        <v xml:space="preserve">ACTIVOS DE INFORMACIÓN
SEGURIDAD Y PRIVACIDAD DE LA INFORMACIÓN 
1.04.30.103.D.14
</v>
      </c>
      <c r="J22" s="83"/>
      <c r="K22" s="419">
        <f>ADMINISTRATIVAS!L41</f>
        <v>80</v>
      </c>
      <c r="L22" s="83">
        <f>ADMINISTRATIVAS!M41</f>
        <v>0</v>
      </c>
      <c r="M22" s="56"/>
    </row>
    <row r="23" spans="1:13" ht="315" x14ac:dyDescent="0.25">
      <c r="A23" s="336"/>
      <c r="B23" s="162" t="s">
        <v>913</v>
      </c>
      <c r="C23" s="162" t="s">
        <v>902</v>
      </c>
      <c r="D23" s="163" t="s">
        <v>221</v>
      </c>
      <c r="E23" s="163" t="s">
        <v>914</v>
      </c>
      <c r="F23" s="163" t="s">
        <v>1381</v>
      </c>
      <c r="G23" s="164" t="s">
        <v>915</v>
      </c>
      <c r="H23" s="164" t="s">
        <v>284</v>
      </c>
      <c r="I23" s="164" t="s">
        <v>1435</v>
      </c>
      <c r="J23" s="398"/>
      <c r="K23" s="165">
        <v>80</v>
      </c>
      <c r="L23" s="162"/>
      <c r="M23" s="56"/>
    </row>
    <row r="24" spans="1:13" ht="270" x14ac:dyDescent="0.25">
      <c r="A24" s="336"/>
      <c r="B24" s="162" t="s">
        <v>916</v>
      </c>
      <c r="C24" s="162" t="s">
        <v>902</v>
      </c>
      <c r="D24" s="163" t="s">
        <v>222</v>
      </c>
      <c r="E24" s="163" t="s">
        <v>917</v>
      </c>
      <c r="F24" s="163" t="s">
        <v>918</v>
      </c>
      <c r="G24" s="164" t="s">
        <v>919</v>
      </c>
      <c r="H24" s="164" t="s">
        <v>920</v>
      </c>
      <c r="I24" s="449" t="s">
        <v>1519</v>
      </c>
      <c r="J24" s="398"/>
      <c r="K24" s="165">
        <v>80</v>
      </c>
      <c r="L24" s="162"/>
      <c r="M24" s="56"/>
    </row>
    <row r="25" spans="1:13" ht="409.5" x14ac:dyDescent="0.25">
      <c r="A25" s="336"/>
      <c r="B25" s="162" t="s">
        <v>921</v>
      </c>
      <c r="C25" s="162" t="s">
        <v>902</v>
      </c>
      <c r="D25" s="163" t="str">
        <f>ADMINISTRATIVAS!D34</f>
        <v>Toma de conciencia, educación y formación en la seguridad de la información</v>
      </c>
      <c r="E25" s="163"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163"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164"/>
      <c r="H25" s="164" t="s">
        <v>284</v>
      </c>
      <c r="I25" s="164" t="s">
        <v>1522</v>
      </c>
      <c r="J25" s="163"/>
      <c r="K25" s="165">
        <f>ADMINISTRATIVAS!L34</f>
        <v>80</v>
      </c>
      <c r="L25" s="163"/>
      <c r="M25" s="56"/>
    </row>
    <row r="26" spans="1:13" ht="26.25" x14ac:dyDescent="0.25">
      <c r="A26" s="168" t="s">
        <v>922</v>
      </c>
      <c r="B26" s="169"/>
      <c r="C26" s="169"/>
      <c r="D26" s="170"/>
      <c r="E26" s="170"/>
      <c r="F26" s="170"/>
      <c r="G26" s="171"/>
      <c r="H26" s="171"/>
      <c r="I26" s="171"/>
      <c r="J26" s="169"/>
      <c r="K26" s="172">
        <f>AVERAGE(K17:K25)</f>
        <v>88.888888888888886</v>
      </c>
      <c r="L26" s="425">
        <f>((K26*40)/100)</f>
        <v>35.555555555555557</v>
      </c>
      <c r="M26" s="56"/>
    </row>
    <row r="27" spans="1:13" ht="45" x14ac:dyDescent="0.25">
      <c r="A27" s="725" t="s">
        <v>923</v>
      </c>
      <c r="B27" s="162" t="s">
        <v>924</v>
      </c>
      <c r="C27" s="162" t="s">
        <v>902</v>
      </c>
      <c r="D27" s="163" t="s">
        <v>224</v>
      </c>
      <c r="E27" s="163" t="s">
        <v>925</v>
      </c>
      <c r="F27" s="163" t="s">
        <v>926</v>
      </c>
      <c r="G27" s="164"/>
      <c r="H27" s="164" t="s">
        <v>1525</v>
      </c>
      <c r="I27" s="164" t="s">
        <v>1526</v>
      </c>
      <c r="J27" s="162"/>
      <c r="K27" s="165">
        <v>80</v>
      </c>
      <c r="L27" s="162"/>
      <c r="M27" s="56"/>
    </row>
    <row r="28" spans="1:13" ht="30" x14ac:dyDescent="0.25">
      <c r="A28" s="726"/>
      <c r="B28" s="173" t="s">
        <v>927</v>
      </c>
      <c r="C28" s="167" t="s">
        <v>474</v>
      </c>
      <c r="D28" s="112" t="s">
        <v>928</v>
      </c>
      <c r="E28" s="112" t="s">
        <v>929</v>
      </c>
      <c r="F28" s="112" t="s">
        <v>82</v>
      </c>
      <c r="G28" s="174"/>
      <c r="H28" s="174" t="s">
        <v>1525</v>
      </c>
      <c r="I28" s="174"/>
      <c r="J28" s="112" t="s">
        <v>82</v>
      </c>
      <c r="K28" s="436">
        <f>PORTADA!F33</f>
        <v>79.285714285714292</v>
      </c>
      <c r="L28" s="112" t="s">
        <v>82</v>
      </c>
      <c r="M28" s="56"/>
    </row>
    <row r="29" spans="1:13" ht="97.9" customHeight="1" x14ac:dyDescent="0.25">
      <c r="A29" s="726"/>
      <c r="B29" s="162" t="s">
        <v>930</v>
      </c>
      <c r="C29" s="162" t="s">
        <v>902</v>
      </c>
      <c r="D29" s="163" t="s">
        <v>225</v>
      </c>
      <c r="E29" s="163" t="s">
        <v>931</v>
      </c>
      <c r="F29" s="163" t="s">
        <v>932</v>
      </c>
      <c r="G29" s="164"/>
      <c r="H29" s="164" t="s">
        <v>1525</v>
      </c>
      <c r="I29" s="470" t="s">
        <v>1527</v>
      </c>
      <c r="J29" s="162"/>
      <c r="K29" s="165">
        <v>80</v>
      </c>
      <c r="L29" s="162"/>
      <c r="M29" s="56"/>
    </row>
    <row r="30" spans="1:13" ht="57" customHeight="1" x14ac:dyDescent="0.25">
      <c r="A30" s="727"/>
      <c r="B30" s="162" t="s">
        <v>933</v>
      </c>
      <c r="C30" s="162" t="s">
        <v>902</v>
      </c>
      <c r="D30" s="163" t="s">
        <v>226</v>
      </c>
      <c r="E30" s="163" t="s">
        <v>935</v>
      </c>
      <c r="F30" s="163" t="s">
        <v>936</v>
      </c>
      <c r="G30" s="164"/>
      <c r="H30" s="164" t="s">
        <v>1525</v>
      </c>
      <c r="I30" s="164" t="s">
        <v>1427</v>
      </c>
      <c r="J30" s="162"/>
      <c r="K30" s="165">
        <v>60</v>
      </c>
      <c r="L30" s="162"/>
      <c r="M30" s="56"/>
    </row>
    <row r="31" spans="1:13" ht="26.25" x14ac:dyDescent="0.25">
      <c r="A31" s="168" t="s">
        <v>922</v>
      </c>
      <c r="B31" s="169"/>
      <c r="C31" s="169"/>
      <c r="D31" s="170"/>
      <c r="E31" s="170"/>
      <c r="F31" s="170"/>
      <c r="G31" s="171"/>
      <c r="H31" s="171"/>
      <c r="I31" s="171"/>
      <c r="J31" s="169"/>
      <c r="K31" s="172">
        <f>AVERAGE(K27:K30)</f>
        <v>74.821428571428569</v>
      </c>
      <c r="L31" s="425">
        <f>((K31*20)/100)</f>
        <v>14.964285714285714</v>
      </c>
    </row>
    <row r="32" spans="1:13" ht="104.25" customHeight="1" x14ac:dyDescent="0.25">
      <c r="A32" s="728" t="s">
        <v>937</v>
      </c>
      <c r="B32" s="162" t="s">
        <v>938</v>
      </c>
      <c r="C32" s="162" t="s">
        <v>902</v>
      </c>
      <c r="D32" s="163" t="s">
        <v>227</v>
      </c>
      <c r="E32" s="163" t="s">
        <v>939</v>
      </c>
      <c r="F32" s="163" t="s">
        <v>147</v>
      </c>
      <c r="G32" s="164"/>
      <c r="H32" s="164" t="s">
        <v>1524</v>
      </c>
      <c r="I32" s="164" t="s">
        <v>1518</v>
      </c>
      <c r="J32" s="398"/>
      <c r="K32" s="165">
        <v>60</v>
      </c>
      <c r="L32" s="162"/>
    </row>
    <row r="33" spans="1:12" ht="60" x14ac:dyDescent="0.25">
      <c r="A33" s="729"/>
      <c r="B33" s="162" t="s">
        <v>940</v>
      </c>
      <c r="C33" s="162" t="s">
        <v>941</v>
      </c>
      <c r="D33" s="163" t="s">
        <v>942</v>
      </c>
      <c r="E33" s="163" t="s">
        <v>943</v>
      </c>
      <c r="F33" s="163" t="s">
        <v>148</v>
      </c>
      <c r="G33" s="164"/>
      <c r="H33" s="164" t="s">
        <v>1524</v>
      </c>
      <c r="I33" s="416" t="s">
        <v>1384</v>
      </c>
      <c r="J33" s="163"/>
      <c r="K33" s="165">
        <v>100</v>
      </c>
      <c r="L33" s="163"/>
    </row>
    <row r="34" spans="1:12" ht="59.25" customHeight="1" x14ac:dyDescent="0.25">
      <c r="A34" s="730"/>
      <c r="B34" s="162" t="s">
        <v>944</v>
      </c>
      <c r="C34" s="162" t="s">
        <v>902</v>
      </c>
      <c r="D34" s="163" t="s">
        <v>228</v>
      </c>
      <c r="E34" s="163" t="s">
        <v>945</v>
      </c>
      <c r="F34" s="163" t="s">
        <v>149</v>
      </c>
      <c r="G34" s="164"/>
      <c r="H34" s="164" t="s">
        <v>1524</v>
      </c>
      <c r="I34" s="448" t="s">
        <v>1514</v>
      </c>
      <c r="J34" s="398"/>
      <c r="K34" s="165">
        <v>80</v>
      </c>
      <c r="L34" s="162"/>
    </row>
    <row r="35" spans="1:12" ht="26.25" x14ac:dyDescent="0.25">
      <c r="A35" s="168" t="s">
        <v>922</v>
      </c>
      <c r="B35" s="169"/>
      <c r="C35" s="169"/>
      <c r="D35" s="170"/>
      <c r="E35" s="170"/>
      <c r="F35" s="170"/>
      <c r="G35" s="171"/>
      <c r="H35" s="171"/>
      <c r="I35" s="171"/>
      <c r="J35" s="169"/>
      <c r="K35" s="175">
        <f>AVERAGE(K32:K34)</f>
        <v>80</v>
      </c>
      <c r="L35" s="425">
        <f>((K35*20)/100)</f>
        <v>16</v>
      </c>
    </row>
    <row r="36" spans="1:12" ht="105" customHeight="1" x14ac:dyDescent="0.25">
      <c r="A36" s="731" t="s">
        <v>946</v>
      </c>
      <c r="B36" s="176" t="s">
        <v>947</v>
      </c>
      <c r="C36" s="176" t="s">
        <v>902</v>
      </c>
      <c r="D36" s="106" t="s">
        <v>227</v>
      </c>
      <c r="E36" s="106" t="s">
        <v>948</v>
      </c>
      <c r="F36" s="106" t="s">
        <v>949</v>
      </c>
      <c r="G36" s="177"/>
      <c r="H36" s="177" t="s">
        <v>1523</v>
      </c>
      <c r="I36" s="177" t="s">
        <v>1520</v>
      </c>
      <c r="J36" s="106"/>
      <c r="K36" s="165">
        <v>80</v>
      </c>
      <c r="L36" s="106"/>
    </row>
    <row r="37" spans="1:12" ht="137.25" customHeight="1" x14ac:dyDescent="0.25">
      <c r="A37" s="732"/>
      <c r="B37" s="176" t="s">
        <v>950</v>
      </c>
      <c r="C37" s="176" t="s">
        <v>941</v>
      </c>
      <c r="D37" s="106" t="s">
        <v>942</v>
      </c>
      <c r="E37" s="106" t="s">
        <v>1383</v>
      </c>
      <c r="F37" s="106" t="s">
        <v>951</v>
      </c>
      <c r="G37" s="177"/>
      <c r="H37" s="177" t="s">
        <v>1523</v>
      </c>
      <c r="I37" s="469" t="s">
        <v>1385</v>
      </c>
      <c r="J37" s="83"/>
      <c r="K37" s="165">
        <v>80</v>
      </c>
      <c r="L37" s="106">
        <f>ADMINISTRATIVAS!M70</f>
        <v>0</v>
      </c>
    </row>
    <row r="38" spans="1:12" ht="26.25" x14ac:dyDescent="0.25">
      <c r="A38" s="168" t="s">
        <v>922</v>
      </c>
      <c r="B38" s="169"/>
      <c r="C38" s="169"/>
      <c r="D38" s="170"/>
      <c r="E38" s="170"/>
      <c r="F38" s="170"/>
      <c r="G38" s="171"/>
      <c r="H38" s="171"/>
      <c r="I38" s="171"/>
      <c r="J38" s="169"/>
      <c r="K38" s="175">
        <f>AVERAGE(K36:K37)</f>
        <v>80</v>
      </c>
      <c r="L38" s="425">
        <f>((K38*20)/100)</f>
        <v>16</v>
      </c>
    </row>
    <row r="39" spans="1:12" x14ac:dyDescent="0.25">
      <c r="D39" s="159"/>
      <c r="E39" s="61"/>
      <c r="F39" s="61"/>
      <c r="G39" s="55"/>
      <c r="H39" s="55"/>
      <c r="K39" s="55"/>
    </row>
  </sheetData>
  <mergeCells count="5">
    <mergeCell ref="A27:A30"/>
    <mergeCell ref="A32:A34"/>
    <mergeCell ref="A36:A37"/>
    <mergeCell ref="C6:J9"/>
    <mergeCell ref="C10:J14"/>
  </mergeCells>
  <dataValidations count="1">
    <dataValidation type="list" allowBlank="1" showInputMessage="1" showErrorMessage="1" sqref="K17 K29:K30 K20 K23:K25 K27 K32:K34 K36:K37">
      <formula1>$M$8:$M$13</formula1>
    </dataValidation>
  </dataValidations>
  <hyperlinks>
    <hyperlink ref="I37" r:id="rId1"/>
  </hyperlinks>
  <pageMargins left="0.7" right="0.7" top="0.75" bottom="0.75" header="0.3" footer="0.3"/>
  <pageSetup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7"/>
  <sheetViews>
    <sheetView topLeftCell="A64" zoomScale="68" zoomScaleNormal="68" workbookViewId="0">
      <selection activeCell="B12" sqref="B12"/>
    </sheetView>
  </sheetViews>
  <sheetFormatPr baseColWidth="10" defaultRowHeight="15" x14ac:dyDescent="0.25"/>
  <cols>
    <col min="1" max="1" width="17.5703125" customWidth="1"/>
    <col min="2" max="2" width="19.5703125" customWidth="1"/>
    <col min="3" max="3" width="66" style="239" customWidth="1"/>
    <col min="4" max="4" width="18.5703125" customWidth="1"/>
    <col min="5" max="5" width="18.7109375" customWidth="1"/>
    <col min="6" max="6" width="21.28515625" customWidth="1"/>
    <col min="7" max="7" width="19.42578125" customWidth="1"/>
    <col min="8" max="8" width="18.5703125" customWidth="1"/>
    <col min="9" max="9" width="16.28515625" customWidth="1"/>
    <col min="10" max="10" width="22.28515625" customWidth="1"/>
    <col min="11" max="12" width="28.140625" customWidth="1"/>
    <col min="13" max="13" width="27.5703125" customWidth="1"/>
    <col min="14" max="14" width="28.7109375" customWidth="1"/>
    <col min="15" max="15" width="15.42578125" customWidth="1"/>
    <col min="16" max="16" width="15.5703125" customWidth="1"/>
    <col min="18" max="18" width="35.85546875" customWidth="1"/>
    <col min="19" max="19" width="30" customWidth="1"/>
  </cols>
  <sheetData>
    <row r="1" spans="1:21" ht="15" customHeight="1" x14ac:dyDescent="0.25">
      <c r="A1" s="693" t="s">
        <v>1</v>
      </c>
      <c r="B1" s="694"/>
      <c r="C1" s="750" t="s">
        <v>243</v>
      </c>
      <c r="D1" s="751"/>
      <c r="E1" s="751"/>
      <c r="F1" s="751"/>
      <c r="G1" s="751"/>
      <c r="H1" s="751"/>
      <c r="I1" s="751"/>
      <c r="J1" s="751"/>
      <c r="K1" s="751"/>
      <c r="L1" s="752"/>
      <c r="M1" s="693" t="s">
        <v>1</v>
      </c>
      <c r="N1" s="756"/>
      <c r="O1" s="756"/>
      <c r="P1" s="694"/>
    </row>
    <row r="2" spans="1:21" x14ac:dyDescent="0.25">
      <c r="A2" s="695"/>
      <c r="B2" s="696"/>
      <c r="C2" s="753"/>
      <c r="D2" s="754"/>
      <c r="E2" s="754"/>
      <c r="F2" s="754"/>
      <c r="G2" s="754"/>
      <c r="H2" s="754"/>
      <c r="I2" s="754"/>
      <c r="J2" s="754"/>
      <c r="K2" s="754"/>
      <c r="L2" s="755"/>
      <c r="M2" s="695"/>
      <c r="N2" s="757"/>
      <c r="O2" s="757"/>
      <c r="P2" s="696"/>
      <c r="U2">
        <v>0</v>
      </c>
    </row>
    <row r="3" spans="1:21" x14ac:dyDescent="0.25">
      <c r="A3" s="695"/>
      <c r="B3" s="696"/>
      <c r="C3" s="753"/>
      <c r="D3" s="754"/>
      <c r="E3" s="754"/>
      <c r="F3" s="754"/>
      <c r="G3" s="754"/>
      <c r="H3" s="754"/>
      <c r="I3" s="754"/>
      <c r="J3" s="754"/>
      <c r="K3" s="754"/>
      <c r="L3" s="755"/>
      <c r="M3" s="695"/>
      <c r="N3" s="757"/>
      <c r="O3" s="757"/>
      <c r="P3" s="696"/>
      <c r="U3">
        <v>20</v>
      </c>
    </row>
    <row r="4" spans="1:21" x14ac:dyDescent="0.25">
      <c r="A4" s="695"/>
      <c r="B4" s="696"/>
      <c r="C4" s="753"/>
      <c r="D4" s="754"/>
      <c r="E4" s="754"/>
      <c r="F4" s="754"/>
      <c r="G4" s="754"/>
      <c r="H4" s="754"/>
      <c r="I4" s="754"/>
      <c r="J4" s="754"/>
      <c r="K4" s="754"/>
      <c r="L4" s="755"/>
      <c r="M4" s="695"/>
      <c r="N4" s="757"/>
      <c r="O4" s="757"/>
      <c r="P4" s="696"/>
      <c r="U4">
        <v>40</v>
      </c>
    </row>
    <row r="5" spans="1:21" ht="15" customHeight="1" x14ac:dyDescent="0.25">
      <c r="A5" s="695"/>
      <c r="B5" s="696"/>
      <c r="C5" s="717" t="str">
        <f>PORTADA!D10</f>
        <v>INSTITUCIÓN UNIVERSITARIA COLEGIO MAYOR DEL CAUCA</v>
      </c>
      <c r="D5" s="718"/>
      <c r="E5" s="718"/>
      <c r="F5" s="718"/>
      <c r="G5" s="718"/>
      <c r="H5" s="718"/>
      <c r="I5" s="718"/>
      <c r="J5" s="718"/>
      <c r="K5" s="718"/>
      <c r="L5" s="719"/>
      <c r="M5" s="695"/>
      <c r="N5" s="757"/>
      <c r="O5" s="757"/>
      <c r="P5" s="696"/>
      <c r="U5">
        <v>60</v>
      </c>
    </row>
    <row r="6" spans="1:21" ht="15" customHeight="1" x14ac:dyDescent="0.25">
      <c r="A6" s="695"/>
      <c r="B6" s="696"/>
      <c r="C6" s="717"/>
      <c r="D6" s="718"/>
      <c r="E6" s="718"/>
      <c r="F6" s="718"/>
      <c r="G6" s="718"/>
      <c r="H6" s="718"/>
      <c r="I6" s="718"/>
      <c r="J6" s="718"/>
      <c r="K6" s="718"/>
      <c r="L6" s="719"/>
      <c r="M6" s="695"/>
      <c r="N6" s="757"/>
      <c r="O6" s="757"/>
      <c r="P6" s="696"/>
      <c r="U6">
        <v>80</v>
      </c>
    </row>
    <row r="7" spans="1:21" ht="15" customHeight="1" x14ac:dyDescent="0.25">
      <c r="A7" s="695"/>
      <c r="B7" s="696"/>
      <c r="C7" s="717"/>
      <c r="D7" s="718"/>
      <c r="E7" s="718"/>
      <c r="F7" s="718"/>
      <c r="G7" s="718"/>
      <c r="H7" s="718"/>
      <c r="I7" s="718"/>
      <c r="J7" s="718"/>
      <c r="K7" s="718"/>
      <c r="L7" s="719"/>
      <c r="M7" s="695"/>
      <c r="N7" s="757"/>
      <c r="O7" s="757"/>
      <c r="P7" s="696"/>
      <c r="U7">
        <v>100</v>
      </c>
    </row>
    <row r="8" spans="1:21" ht="15" customHeight="1" x14ac:dyDescent="0.25">
      <c r="A8" s="695"/>
      <c r="B8" s="696"/>
      <c r="C8" s="717"/>
      <c r="D8" s="718"/>
      <c r="E8" s="718"/>
      <c r="F8" s="718"/>
      <c r="G8" s="718"/>
      <c r="H8" s="718"/>
      <c r="I8" s="718"/>
      <c r="J8" s="718"/>
      <c r="K8" s="718"/>
      <c r="L8" s="719"/>
      <c r="M8" s="695"/>
      <c r="N8" s="757"/>
      <c r="O8" s="757"/>
      <c r="P8" s="696"/>
    </row>
    <row r="9" spans="1:21" ht="15.75" customHeight="1" thickBot="1" x14ac:dyDescent="0.3">
      <c r="A9" s="697"/>
      <c r="B9" s="698"/>
      <c r="C9" s="720"/>
      <c r="D9" s="721"/>
      <c r="E9" s="721"/>
      <c r="F9" s="721"/>
      <c r="G9" s="721"/>
      <c r="H9" s="721"/>
      <c r="I9" s="721"/>
      <c r="J9" s="721"/>
      <c r="K9" s="721"/>
      <c r="L9" s="722"/>
      <c r="M9" s="697"/>
      <c r="N9" s="758"/>
      <c r="O9" s="758"/>
      <c r="P9" s="698"/>
    </row>
    <row r="10" spans="1:21" ht="15.75" thickBot="1" x14ac:dyDescent="0.3"/>
    <row r="11" spans="1:21" ht="63.75" customHeight="1" x14ac:dyDescent="0.25">
      <c r="A11" s="230" t="s">
        <v>1093</v>
      </c>
      <c r="B11" s="178" t="s">
        <v>245</v>
      </c>
      <c r="C11" s="178" t="s">
        <v>952</v>
      </c>
      <c r="D11" s="178" t="s">
        <v>953</v>
      </c>
      <c r="E11" s="178" t="s">
        <v>954</v>
      </c>
      <c r="F11" s="179" t="s">
        <v>955</v>
      </c>
      <c r="G11" s="180" t="s">
        <v>956</v>
      </c>
      <c r="H11" s="180" t="s">
        <v>957</v>
      </c>
      <c r="I11" s="181" t="s">
        <v>958</v>
      </c>
      <c r="J11" s="181" t="s">
        <v>959</v>
      </c>
      <c r="K11" s="182" t="s">
        <v>960</v>
      </c>
      <c r="L11" s="182" t="s">
        <v>961</v>
      </c>
      <c r="M11" s="183" t="s">
        <v>962</v>
      </c>
      <c r="N11" s="183" t="s">
        <v>963</v>
      </c>
      <c r="O11" s="184" t="s">
        <v>964</v>
      </c>
      <c r="P11" s="185" t="s">
        <v>965</v>
      </c>
      <c r="R11" s="263" t="s">
        <v>1156</v>
      </c>
      <c r="S11" s="263" t="s">
        <v>1157</v>
      </c>
    </row>
    <row r="12" spans="1:21" ht="105" x14ac:dyDescent="0.25">
      <c r="A12" s="231" t="s">
        <v>1094</v>
      </c>
      <c r="B12" s="137" t="s">
        <v>474</v>
      </c>
      <c r="C12" s="229" t="s">
        <v>966</v>
      </c>
      <c r="D12" s="187" t="s">
        <v>967</v>
      </c>
      <c r="E12" s="187" t="s">
        <v>370</v>
      </c>
      <c r="F12" s="188">
        <f>VLOOKUP(E12,ADMINISTRATIVAS!$B$13:$L$76,11,FALSE)</f>
        <v>80</v>
      </c>
      <c r="G12" s="189">
        <v>40</v>
      </c>
      <c r="H12" s="189" t="str">
        <f>IF($F$12=G12,"CUMPLE",IF($F$12&lt;G12,"MENOR","MAYOR"))</f>
        <v>MAYOR</v>
      </c>
      <c r="I12" s="190">
        <v>60</v>
      </c>
      <c r="J12" s="190" t="str">
        <f>IF($F12=I12,"CUMPLE",IF($F12&lt;I12,"MENOR","MAYOR"))</f>
        <v>MAYOR</v>
      </c>
      <c r="K12" s="191">
        <v>60</v>
      </c>
      <c r="L12" s="192" t="str">
        <f t="shared" ref="L12:L21" si="0">IF($F12=K12,"CUMPLE",IF($F12&lt;K12,"MENOR","MAYOR"))</f>
        <v>MAYOR</v>
      </c>
      <c r="M12" s="193">
        <v>80</v>
      </c>
      <c r="N12" s="193" t="str">
        <f t="shared" ref="N12:N21" si="1">IF($F12=M12,"CUMPLE",IF($F12&lt;M12,"MENOR","MAYOR"))</f>
        <v>CUMPLE</v>
      </c>
      <c r="O12" s="194">
        <v>100</v>
      </c>
      <c r="P12" s="195" t="str">
        <f t="shared" ref="P12:P21" si="2">IF($F12=O12,"CUMPLE",IF($F12&lt;O12,"MENOR","MAYOR"))</f>
        <v>MENOR</v>
      </c>
      <c r="R12" s="195" t="s">
        <v>1158</v>
      </c>
      <c r="S12" s="151" t="b">
        <f>IF(P22="CUMPLE",IF(P34="CUMPLE",IF(P56="CUMPLE",IF(P74="CUMPLE",IF(P76="CUMPLE", TRUE,FALSE)))))</f>
        <v>0</v>
      </c>
    </row>
    <row r="13" spans="1:21" ht="30" x14ac:dyDescent="0.25">
      <c r="A13" s="231" t="s">
        <v>1095</v>
      </c>
      <c r="B13" s="137" t="s">
        <v>474</v>
      </c>
      <c r="C13" s="240" t="s">
        <v>968</v>
      </c>
      <c r="D13" s="187" t="s">
        <v>967</v>
      </c>
      <c r="E13" s="187" t="s">
        <v>396</v>
      </c>
      <c r="F13" s="188">
        <f>VLOOKUP(E13,ADMINISTRATIVAS!$B$13:$L$76,11,FALSE)</f>
        <v>80</v>
      </c>
      <c r="G13" s="196">
        <v>20</v>
      </c>
      <c r="H13" s="189" t="str">
        <f>IF(F13=G13,"CUMPLE",IF(F13&lt;G13,"MENOR","MAYOR"))</f>
        <v>MAYOR</v>
      </c>
      <c r="I13" s="190">
        <v>40</v>
      </c>
      <c r="J13" s="190" t="str">
        <f>IF($F13=I13,"CUMPLE",IF($F13&lt;I13,"MENOR","MAYOR"))</f>
        <v>MAYOR</v>
      </c>
      <c r="K13" s="197">
        <v>60</v>
      </c>
      <c r="L13" s="192" t="str">
        <f t="shared" si="0"/>
        <v>MAYOR</v>
      </c>
      <c r="M13" s="193">
        <v>80</v>
      </c>
      <c r="N13" s="193" t="str">
        <f t="shared" si="1"/>
        <v>CUMPLE</v>
      </c>
      <c r="O13" s="194">
        <v>100</v>
      </c>
      <c r="P13" s="195" t="str">
        <f t="shared" si="2"/>
        <v>MENOR</v>
      </c>
      <c r="R13" s="264" t="s">
        <v>1159</v>
      </c>
      <c r="S13" s="151" t="b">
        <f>IF(N22="CUMPLE",IF(N34="CUMPLE",IF(N56="CUMPLE",IF(N74="CUMPLE", TRUE,FALSE))))</f>
        <v>0</v>
      </c>
    </row>
    <row r="14" spans="1:21" ht="180" x14ac:dyDescent="0.25">
      <c r="A14" s="231" t="s">
        <v>1096</v>
      </c>
      <c r="B14" s="137" t="s">
        <v>474</v>
      </c>
      <c r="C14" s="229" t="s">
        <v>969</v>
      </c>
      <c r="D14" s="187" t="s">
        <v>967</v>
      </c>
      <c r="E14" s="187" t="s">
        <v>344</v>
      </c>
      <c r="F14" s="188">
        <f>VLOOKUP(E14,ADMINISTRATIVAS!$B$13:$L$76,11,FALSE)</f>
        <v>80</v>
      </c>
      <c r="G14" s="196">
        <v>20</v>
      </c>
      <c r="H14" s="189" t="str">
        <f>IF(F14=G14,"CUMPLE",IF(F14&lt;G14,"MENOR","MAYOR"))</f>
        <v>MAYOR</v>
      </c>
      <c r="I14" s="190">
        <v>40</v>
      </c>
      <c r="J14" s="190" t="str">
        <f>IF($F14=I14,"CUMPLE",IF($F14&lt;I14,"MENOR","MAYOR"))</f>
        <v>MAYOR</v>
      </c>
      <c r="K14" s="197">
        <v>60</v>
      </c>
      <c r="L14" s="192" t="str">
        <f t="shared" si="0"/>
        <v>MAYOR</v>
      </c>
      <c r="M14" s="193">
        <v>80</v>
      </c>
      <c r="N14" s="193" t="str">
        <f t="shared" si="1"/>
        <v>CUMPLE</v>
      </c>
      <c r="O14" s="194">
        <v>100</v>
      </c>
      <c r="P14" s="195" t="str">
        <f t="shared" si="2"/>
        <v>MENOR</v>
      </c>
      <c r="R14" s="192" t="s">
        <v>1160</v>
      </c>
      <c r="S14" s="151" t="b">
        <f>IF(L22="CUMPLE",IF(L34="CUMPLE",IF(L56="CUMPLE",TRUE,FALSE)))</f>
        <v>1</v>
      </c>
    </row>
    <row r="15" spans="1:21" ht="15" customHeight="1" x14ac:dyDescent="0.25">
      <c r="A15" s="749" t="s">
        <v>1097</v>
      </c>
      <c r="B15" s="759" t="s">
        <v>474</v>
      </c>
      <c r="C15" s="760" t="s">
        <v>970</v>
      </c>
      <c r="D15" s="186" t="s">
        <v>971</v>
      </c>
      <c r="E15" s="186" t="s">
        <v>901</v>
      </c>
      <c r="F15" s="188">
        <f>VLOOKUP(E15,PHVA!$B$16:$K$37,10,FALSE)</f>
        <v>100</v>
      </c>
      <c r="G15" s="196">
        <v>20</v>
      </c>
      <c r="H15" s="189" t="str">
        <f t="shared" ref="H15:H20" si="3">IF(F15=G15,"CUMPLE",IF(F15&lt;G15,"MENOR","MAYOR"))</f>
        <v>MAYOR</v>
      </c>
      <c r="I15" s="190">
        <v>40</v>
      </c>
      <c r="J15" s="190" t="str">
        <f t="shared" ref="J15:J33" si="4">IF($F15=I15,"CUMPLE",IF($F15&lt;I15,"MENOR","MAYOR"))</f>
        <v>MAYOR</v>
      </c>
      <c r="K15" s="197">
        <v>60</v>
      </c>
      <c r="L15" s="192" t="str">
        <f t="shared" si="0"/>
        <v>MAYOR</v>
      </c>
      <c r="M15" s="193">
        <v>80</v>
      </c>
      <c r="N15" s="193" t="str">
        <f t="shared" si="1"/>
        <v>MAYOR</v>
      </c>
      <c r="O15" s="194">
        <v>100</v>
      </c>
      <c r="P15" s="195" t="str">
        <f t="shared" si="2"/>
        <v>CUMPLE</v>
      </c>
      <c r="R15" s="190" t="s">
        <v>1161</v>
      </c>
      <c r="S15" s="151" t="b">
        <f>IF(J22="CUMPLE",IF(J34="CUMPLE",TRUE,FALSE))</f>
        <v>1</v>
      </c>
    </row>
    <row r="16" spans="1:21" x14ac:dyDescent="0.25">
      <c r="A16" s="749"/>
      <c r="B16" s="759"/>
      <c r="C16" s="760"/>
      <c r="D16" s="187" t="s">
        <v>967</v>
      </c>
      <c r="E16" s="186" t="s">
        <v>260</v>
      </c>
      <c r="F16" s="188">
        <f>VLOOKUP(E16,ADMINISTRATIVAS!$B$13:$L$76,11,FALSE)</f>
        <v>100</v>
      </c>
      <c r="G16" s="196">
        <v>20</v>
      </c>
      <c r="H16" s="189" t="str">
        <f>IF(F16=G16,"CUMPLE",IF(F16&lt;G16,"MENOR","MAYOR"))</f>
        <v>MAYOR</v>
      </c>
      <c r="I16" s="190">
        <v>40</v>
      </c>
      <c r="J16" s="190" t="str">
        <f>IF($F16=I16,"CUMPLE",IF($F16&lt;I16,"MENOR","MAYOR"))</f>
        <v>MAYOR</v>
      </c>
      <c r="K16" s="197">
        <v>60</v>
      </c>
      <c r="L16" s="192" t="str">
        <f t="shared" si="0"/>
        <v>MAYOR</v>
      </c>
      <c r="M16" s="193">
        <v>80</v>
      </c>
      <c r="N16" s="193" t="str">
        <f t="shared" si="1"/>
        <v>MAYOR</v>
      </c>
      <c r="O16" s="194">
        <v>100</v>
      </c>
      <c r="P16" s="195" t="str">
        <f t="shared" si="2"/>
        <v>CUMPLE</v>
      </c>
      <c r="R16" s="265" t="s">
        <v>1162</v>
      </c>
      <c r="S16" s="151" t="b">
        <f>IF(H22="CUMPLE",TRUE,FALSE)</f>
        <v>1</v>
      </c>
    </row>
    <row r="17" spans="1:19" ht="15.75" thickBot="1" x14ac:dyDescent="0.3">
      <c r="A17" s="749"/>
      <c r="B17" s="759"/>
      <c r="C17" s="760"/>
      <c r="D17" s="186" t="s">
        <v>971</v>
      </c>
      <c r="E17" s="186" t="s">
        <v>910</v>
      </c>
      <c r="F17" s="188">
        <f>VLOOKUP(E17,PHVA!$B$16:$K$37,10,FALSE)</f>
        <v>80</v>
      </c>
      <c r="G17" s="196">
        <v>20</v>
      </c>
      <c r="H17" s="189" t="str">
        <f t="shared" si="3"/>
        <v>MAYOR</v>
      </c>
      <c r="I17" s="190">
        <v>40</v>
      </c>
      <c r="J17" s="190" t="str">
        <f t="shared" si="4"/>
        <v>MAYOR</v>
      </c>
      <c r="K17" s="197">
        <v>60</v>
      </c>
      <c r="L17" s="192" t="str">
        <f t="shared" si="0"/>
        <v>MAYOR</v>
      </c>
      <c r="M17" s="193">
        <v>80</v>
      </c>
      <c r="N17" s="193" t="str">
        <f t="shared" si="1"/>
        <v>CUMPLE</v>
      </c>
      <c r="O17" s="194">
        <v>100</v>
      </c>
      <c r="P17" s="195" t="str">
        <f t="shared" si="2"/>
        <v>MENOR</v>
      </c>
    </row>
    <row r="18" spans="1:19" ht="61.5" thickTop="1" thickBot="1" x14ac:dyDescent="0.3">
      <c r="A18" s="232" t="s">
        <v>974</v>
      </c>
      <c r="B18" s="233" t="s">
        <v>187</v>
      </c>
      <c r="C18" s="241" t="s">
        <v>972</v>
      </c>
      <c r="D18" s="198" t="s">
        <v>973</v>
      </c>
      <c r="E18" s="198" t="s">
        <v>974</v>
      </c>
      <c r="F18" s="199">
        <v>80</v>
      </c>
      <c r="G18" s="200">
        <v>20</v>
      </c>
      <c r="H18" s="201" t="str">
        <f t="shared" si="3"/>
        <v>MAYOR</v>
      </c>
      <c r="I18" s="202">
        <v>40</v>
      </c>
      <c r="J18" s="202" t="str">
        <f t="shared" si="4"/>
        <v>MAYOR</v>
      </c>
      <c r="K18" s="203">
        <v>60</v>
      </c>
      <c r="L18" s="203" t="str">
        <f t="shared" si="0"/>
        <v>MAYOR</v>
      </c>
      <c r="M18" s="204">
        <v>80</v>
      </c>
      <c r="N18" s="204" t="str">
        <f t="shared" si="1"/>
        <v>CUMPLE</v>
      </c>
      <c r="O18" s="205">
        <v>100</v>
      </c>
      <c r="P18" s="205" t="str">
        <f t="shared" si="2"/>
        <v>MENOR</v>
      </c>
      <c r="R18" s="266" t="s">
        <v>1163</v>
      </c>
      <c r="S18" s="266" t="str">
        <f>IF($S$12=TRUE,"OPTIMIZADO",IF($S$13=TRUE,"GESTIONADO CUANTITATIVAMENTE",IF($S$14=TRUE,"DEFINIDO",IF($S$15=TRUE,"GESTIONADO",IF($S$16=TRUE,"INICIAL","NO ALCANZA NIVEL INICIAL")))))</f>
        <v>DEFINIDO</v>
      </c>
    </row>
    <row r="19" spans="1:19" ht="105.75" thickTop="1" x14ac:dyDescent="0.25">
      <c r="A19" s="231" t="s">
        <v>1098</v>
      </c>
      <c r="B19" s="137" t="s">
        <v>474</v>
      </c>
      <c r="C19" s="229" t="s">
        <v>975</v>
      </c>
      <c r="D19" s="187" t="s">
        <v>967</v>
      </c>
      <c r="E19" s="186" t="s">
        <v>260</v>
      </c>
      <c r="F19" s="188">
        <f>VLOOKUP(E19,ADMINISTRATIVAS!$B$13:$L$76,11,FALSE)</f>
        <v>100</v>
      </c>
      <c r="G19" s="196">
        <v>20</v>
      </c>
      <c r="H19" s="189" t="str">
        <f>IF(F19=G19,"CUMPLE",IF(F19&lt;G19,"MENOR","MAYOR"))</f>
        <v>MAYOR</v>
      </c>
      <c r="I19" s="190">
        <v>40</v>
      </c>
      <c r="J19" s="190" t="str">
        <f>IF($F19=I19,"CUMPLE",IF($F19&lt;I19,"MENOR","MAYOR"))</f>
        <v>MAYOR</v>
      </c>
      <c r="K19" s="197">
        <v>60</v>
      </c>
      <c r="L19" s="192" t="str">
        <f t="shared" si="0"/>
        <v>MAYOR</v>
      </c>
      <c r="M19" s="193">
        <v>80</v>
      </c>
      <c r="N19" s="193" t="str">
        <f t="shared" si="1"/>
        <v>MAYOR</v>
      </c>
      <c r="O19" s="194">
        <v>100</v>
      </c>
      <c r="P19" s="195" t="str">
        <f t="shared" si="2"/>
        <v>CUMPLE</v>
      </c>
    </row>
    <row r="20" spans="1:19" ht="45" x14ac:dyDescent="0.25">
      <c r="A20" s="231" t="s">
        <v>1099</v>
      </c>
      <c r="B20" s="137" t="s">
        <v>474</v>
      </c>
      <c r="C20" s="229" t="s">
        <v>976</v>
      </c>
      <c r="D20" s="186" t="s">
        <v>971</v>
      </c>
      <c r="E20" s="186" t="s">
        <v>901</v>
      </c>
      <c r="F20" s="188">
        <f>VLOOKUP(E20,PHVA!$B$16:$K$37,10,FALSE)</f>
        <v>100</v>
      </c>
      <c r="G20" s="196">
        <v>60</v>
      </c>
      <c r="H20" s="189" t="str">
        <f t="shared" si="3"/>
        <v>MAYOR</v>
      </c>
      <c r="I20" s="190">
        <v>60</v>
      </c>
      <c r="J20" s="190" t="str">
        <f t="shared" si="4"/>
        <v>MAYOR</v>
      </c>
      <c r="K20" s="197">
        <v>60</v>
      </c>
      <c r="L20" s="192" t="str">
        <f t="shared" si="0"/>
        <v>MAYOR</v>
      </c>
      <c r="M20" s="193">
        <v>80</v>
      </c>
      <c r="N20" s="193" t="str">
        <f t="shared" si="1"/>
        <v>MAYOR</v>
      </c>
      <c r="O20" s="194">
        <v>100</v>
      </c>
      <c r="P20" s="195" t="str">
        <f t="shared" si="2"/>
        <v>CUMPLE</v>
      </c>
    </row>
    <row r="21" spans="1:19" ht="45" x14ac:dyDescent="0.25">
      <c r="A21" s="231" t="s">
        <v>1100</v>
      </c>
      <c r="B21" s="137" t="s">
        <v>474</v>
      </c>
      <c r="C21" s="229" t="s">
        <v>977</v>
      </c>
      <c r="D21" s="186" t="s">
        <v>978</v>
      </c>
      <c r="E21" s="206" t="s">
        <v>875</v>
      </c>
      <c r="F21" s="188">
        <f>VLOOKUP(E21,TECNICAS!$A$13:$K$117,11)</f>
        <v>80</v>
      </c>
      <c r="G21" s="196">
        <v>20</v>
      </c>
      <c r="H21" s="189" t="str">
        <f>IF(F21=G21,"CUMPLE",IF(F21&lt;G21,"MENOR","MAYOR"))</f>
        <v>MAYOR</v>
      </c>
      <c r="I21" s="190">
        <v>40</v>
      </c>
      <c r="J21" s="190" t="str">
        <f>IF($F21=I21,"CUMPLE",IF($F21&lt;I21,"MENOR","MAYOR"))</f>
        <v>MAYOR</v>
      </c>
      <c r="K21" s="197">
        <v>60</v>
      </c>
      <c r="L21" s="192" t="str">
        <f t="shared" si="0"/>
        <v>MAYOR</v>
      </c>
      <c r="M21" s="193">
        <v>60</v>
      </c>
      <c r="N21" s="193" t="str">
        <f t="shared" si="1"/>
        <v>MAYOR</v>
      </c>
      <c r="O21" s="194">
        <v>80</v>
      </c>
      <c r="P21" s="195" t="str">
        <f t="shared" si="2"/>
        <v>CUMPLE</v>
      </c>
    </row>
    <row r="22" spans="1:19" x14ac:dyDescent="0.25">
      <c r="A22" s="234" t="s">
        <v>1101</v>
      </c>
      <c r="B22" s="210"/>
      <c r="C22" s="242"/>
      <c r="D22" s="207"/>
      <c r="E22" s="207"/>
      <c r="F22" s="208">
        <f>SUM(F12:F21)</f>
        <v>880</v>
      </c>
      <c r="G22" s="209">
        <f>SUM(G12:G21)</f>
        <v>260</v>
      </c>
      <c r="H22" s="210" t="str">
        <f>IFERROR(VLOOKUP("MENOR",H12:H21,1,FALSE),"CUMPLE")</f>
        <v>CUMPLE</v>
      </c>
      <c r="I22" s="209">
        <f>SUM(I12:I21)</f>
        <v>440</v>
      </c>
      <c r="J22" s="210" t="str">
        <f>IFERROR(VLOOKUP("MENOR",J12:J21,1,FALSE),"CUMPLE")</f>
        <v>CUMPLE</v>
      </c>
      <c r="K22" s="209">
        <f>SUM(K12:K21)</f>
        <v>600</v>
      </c>
      <c r="L22" s="210" t="str">
        <f>IFERROR(VLOOKUP("MENOR",L12:L21,1,FALSE),"CUMPLE")</f>
        <v>CUMPLE</v>
      </c>
      <c r="M22" s="209">
        <f>SUM(M12:M21)</f>
        <v>780</v>
      </c>
      <c r="N22" s="210" t="str">
        <f>IFERROR(VLOOKUP("MENOR",N12:N21,1,FALSE),"CUMPLE")</f>
        <v>CUMPLE</v>
      </c>
      <c r="O22" s="209">
        <f>SUM(O12:O21)</f>
        <v>980</v>
      </c>
      <c r="P22" s="210" t="str">
        <f>IFERROR(VLOOKUP("MENOR",P12:P21,1,FALSE),"CUMPLE")</f>
        <v>MENOR</v>
      </c>
    </row>
    <row r="23" spans="1:19" ht="45" x14ac:dyDescent="0.25">
      <c r="A23" s="232" t="s">
        <v>979</v>
      </c>
      <c r="B23" s="233" t="s">
        <v>187</v>
      </c>
      <c r="C23" s="241" t="s">
        <v>230</v>
      </c>
      <c r="D23" s="198" t="s">
        <v>973</v>
      </c>
      <c r="E23" s="198" t="s">
        <v>979</v>
      </c>
      <c r="F23" s="199">
        <v>80</v>
      </c>
      <c r="G23" s="200" t="s">
        <v>82</v>
      </c>
      <c r="H23" s="200" t="s">
        <v>82</v>
      </c>
      <c r="I23" s="202">
        <v>40</v>
      </c>
      <c r="J23" s="190" t="str">
        <f t="shared" si="4"/>
        <v>MAYOR</v>
      </c>
      <c r="K23" s="211">
        <v>60</v>
      </c>
      <c r="L23" s="211" t="str">
        <f>IF($F23=K23,"CUMPLE",IF($F23&lt;K23,"MENOR","MAYOR"))</f>
        <v>MAYOR</v>
      </c>
      <c r="M23" s="204">
        <v>80</v>
      </c>
      <c r="N23" s="204" t="str">
        <f>IF($F23=M23,"CUMPLE",IF($F23&lt;M23,"MENOR","MAYOR"))</f>
        <v>CUMPLE</v>
      </c>
      <c r="O23" s="212">
        <v>100</v>
      </c>
      <c r="P23" s="205" t="str">
        <f>IF($F23=O23,"CUMPLE",IF($F23&lt;O23,"MENOR","MAYOR"))</f>
        <v>MENOR</v>
      </c>
    </row>
    <row r="24" spans="1:19" ht="41.1" customHeight="1" x14ac:dyDescent="0.25">
      <c r="A24" s="232" t="s">
        <v>1102</v>
      </c>
      <c r="B24" s="233" t="s">
        <v>474</v>
      </c>
      <c r="C24" s="241" t="s">
        <v>980</v>
      </c>
      <c r="D24" s="198" t="s">
        <v>973</v>
      </c>
      <c r="E24" s="198" t="s">
        <v>979</v>
      </c>
      <c r="F24" s="199">
        <v>80</v>
      </c>
      <c r="G24" s="200" t="s">
        <v>82</v>
      </c>
      <c r="H24" s="200" t="s">
        <v>82</v>
      </c>
      <c r="I24" s="202">
        <v>60</v>
      </c>
      <c r="J24" s="190" t="str">
        <f t="shared" si="4"/>
        <v>MAYOR</v>
      </c>
      <c r="K24" s="211">
        <v>60</v>
      </c>
      <c r="L24" s="211" t="str">
        <f>IF($F24=K24,"CUMPLE",IF($F24&lt;K24,"MENOR","MAYOR"))</f>
        <v>MAYOR</v>
      </c>
      <c r="M24" s="204">
        <v>80</v>
      </c>
      <c r="N24" s="204" t="str">
        <f>IF($F24=M24,"CUMPLE",IF($F24&lt;M24,"MENOR","MAYOR"))</f>
        <v>CUMPLE</v>
      </c>
      <c r="O24" s="212">
        <v>100</v>
      </c>
      <c r="P24" s="205" t="str">
        <f>IF($F24=O24,"CUMPLE",IF($F24&lt;O24,"MENOR","MAYOR"))</f>
        <v>MENOR</v>
      </c>
    </row>
    <row r="25" spans="1:19" ht="30" x14ac:dyDescent="0.25">
      <c r="A25" s="231" t="s">
        <v>1103</v>
      </c>
      <c r="B25" s="137" t="s">
        <v>474</v>
      </c>
      <c r="C25" s="229" t="s">
        <v>981</v>
      </c>
      <c r="D25" s="186" t="s">
        <v>971</v>
      </c>
      <c r="E25" s="187" t="s">
        <v>913</v>
      </c>
      <c r="F25" s="188">
        <f>VLOOKUP(E25,PHVA!$B$16:$K$37,10,FALSE)</f>
        <v>80</v>
      </c>
      <c r="G25" s="196" t="s">
        <v>82</v>
      </c>
      <c r="H25" s="196" t="s">
        <v>82</v>
      </c>
      <c r="I25" s="190">
        <v>40</v>
      </c>
      <c r="J25" s="190" t="str">
        <f t="shared" si="4"/>
        <v>MAYOR</v>
      </c>
      <c r="K25" s="192">
        <v>60</v>
      </c>
      <c r="L25" s="192" t="str">
        <f>IF($F25=K25,"CUMPLE",IF($F25&lt;K25,"MENOR","MAYOR"))</f>
        <v>MAYOR</v>
      </c>
      <c r="M25" s="193">
        <v>80</v>
      </c>
      <c r="N25" s="193" t="str">
        <f>IF($F25=M25,"CUMPLE",IF($F25&lt;M25,"MENOR","MAYOR"))</f>
        <v>CUMPLE</v>
      </c>
      <c r="O25" s="194">
        <v>100</v>
      </c>
      <c r="P25" s="195" t="str">
        <f>IF($F25=O25,"CUMPLE",IF($F25&lt;O25,"MENOR","MAYOR"))</f>
        <v>MENOR</v>
      </c>
    </row>
    <row r="26" spans="1:19" ht="105" x14ac:dyDescent="0.25">
      <c r="A26" s="231" t="s">
        <v>1104</v>
      </c>
      <c r="B26" s="137" t="s">
        <v>474</v>
      </c>
      <c r="C26" s="229" t="s">
        <v>982</v>
      </c>
      <c r="D26" s="186" t="s">
        <v>978</v>
      </c>
      <c r="E26" s="213" t="s">
        <v>866</v>
      </c>
      <c r="F26" s="188">
        <f>VLOOKUP(E26,TECNICAS!$A$13:$K$117,11)</f>
        <v>80</v>
      </c>
      <c r="G26" s="196" t="s">
        <v>82</v>
      </c>
      <c r="H26" s="196" t="s">
        <v>82</v>
      </c>
      <c r="I26" s="190">
        <v>40</v>
      </c>
      <c r="J26" s="190" t="str">
        <f t="shared" si="4"/>
        <v>MAYOR</v>
      </c>
      <c r="K26" s="192">
        <v>60</v>
      </c>
      <c r="L26" s="192" t="str">
        <f t="shared" ref="L26:L33" si="5">IF($F26=K26,"CUMPLE",IF($F26&lt;K26,"MENOR","MAYOR"))</f>
        <v>MAYOR</v>
      </c>
      <c r="M26" s="193">
        <v>80</v>
      </c>
      <c r="N26" s="193" t="str">
        <f t="shared" ref="N26:N33" si="6">IF($F26=M26,"CUMPLE",IF($F26&lt;M26,"MENOR","MAYOR"))</f>
        <v>CUMPLE</v>
      </c>
      <c r="O26" s="194">
        <v>100</v>
      </c>
      <c r="P26" s="195" t="str">
        <f t="shared" ref="P26:P33" si="7">IF($F26=O26,"CUMPLE",IF($F26&lt;O26,"MENOR","MAYOR"))</f>
        <v>MENOR</v>
      </c>
    </row>
    <row r="27" spans="1:19" ht="135" x14ac:dyDescent="0.25">
      <c r="A27" s="231" t="s">
        <v>1105</v>
      </c>
      <c r="B27" s="137" t="s">
        <v>474</v>
      </c>
      <c r="C27" s="229" t="s">
        <v>983</v>
      </c>
      <c r="D27" s="187" t="s">
        <v>967</v>
      </c>
      <c r="E27" s="187" t="s">
        <v>365</v>
      </c>
      <c r="F27" s="188">
        <f>VLOOKUP(E27,ADMINISTRATIVAS!$B$13:$L$76,11,FALSE)</f>
        <v>80</v>
      </c>
      <c r="G27" s="196" t="s">
        <v>82</v>
      </c>
      <c r="H27" s="196" t="s">
        <v>82</v>
      </c>
      <c r="I27" s="190">
        <v>40</v>
      </c>
      <c r="J27" s="190" t="str">
        <f t="shared" si="4"/>
        <v>MAYOR</v>
      </c>
      <c r="K27" s="192">
        <v>60</v>
      </c>
      <c r="L27" s="192" t="str">
        <f t="shared" si="5"/>
        <v>MAYOR</v>
      </c>
      <c r="M27" s="193">
        <v>80</v>
      </c>
      <c r="N27" s="193" t="str">
        <f t="shared" si="6"/>
        <v>CUMPLE</v>
      </c>
      <c r="O27" s="194">
        <v>100</v>
      </c>
      <c r="P27" s="195" t="str">
        <f t="shared" si="7"/>
        <v>MENOR</v>
      </c>
    </row>
    <row r="28" spans="1:19" ht="135" x14ac:dyDescent="0.25">
      <c r="A28" s="231" t="s">
        <v>1106</v>
      </c>
      <c r="B28" s="137" t="s">
        <v>474</v>
      </c>
      <c r="C28" s="229" t="s">
        <v>984</v>
      </c>
      <c r="D28" s="187" t="s">
        <v>967</v>
      </c>
      <c r="E28" s="214" t="s">
        <v>432</v>
      </c>
      <c r="F28" s="188">
        <f>VLOOKUP(E28,ADMINISTRATIVAS!$B$13:$L$76,11,FALSE)</f>
        <v>60</v>
      </c>
      <c r="G28" s="196" t="s">
        <v>82</v>
      </c>
      <c r="H28" s="196" t="s">
        <v>82</v>
      </c>
      <c r="I28" s="190">
        <v>40</v>
      </c>
      <c r="J28" s="190" t="str">
        <f t="shared" si="4"/>
        <v>MAYOR</v>
      </c>
      <c r="K28" s="192">
        <v>60</v>
      </c>
      <c r="L28" s="192" t="str">
        <f t="shared" si="5"/>
        <v>CUMPLE</v>
      </c>
      <c r="M28" s="193">
        <v>80</v>
      </c>
      <c r="N28" s="193" t="str">
        <f t="shared" si="6"/>
        <v>MENOR</v>
      </c>
      <c r="O28" s="194">
        <v>100</v>
      </c>
      <c r="P28" s="195" t="str">
        <f t="shared" si="7"/>
        <v>MENOR</v>
      </c>
    </row>
    <row r="29" spans="1:19" ht="30" x14ac:dyDescent="0.25">
      <c r="A29" s="231" t="s">
        <v>1107</v>
      </c>
      <c r="B29" s="137" t="s">
        <v>474</v>
      </c>
      <c r="C29" s="229" t="s">
        <v>985</v>
      </c>
      <c r="D29" s="187" t="s">
        <v>967</v>
      </c>
      <c r="E29" s="214" t="s">
        <v>275</v>
      </c>
      <c r="F29" s="188">
        <f>VLOOKUP(E29,ADMINISTRATIVAS!$B$13:$L$76,11,FALSE)</f>
        <v>84</v>
      </c>
      <c r="G29" s="196" t="s">
        <v>82</v>
      </c>
      <c r="H29" s="196" t="s">
        <v>82</v>
      </c>
      <c r="I29" s="190">
        <v>40</v>
      </c>
      <c r="J29" s="190" t="str">
        <f t="shared" si="4"/>
        <v>MAYOR</v>
      </c>
      <c r="K29" s="192">
        <v>60</v>
      </c>
      <c r="L29" s="192" t="str">
        <f t="shared" si="5"/>
        <v>MAYOR</v>
      </c>
      <c r="M29" s="193">
        <v>80</v>
      </c>
      <c r="N29" s="193" t="str">
        <f t="shared" si="6"/>
        <v>MAYOR</v>
      </c>
      <c r="O29" s="194">
        <v>100</v>
      </c>
      <c r="P29" s="195" t="str">
        <f t="shared" si="7"/>
        <v>MENOR</v>
      </c>
    </row>
    <row r="30" spans="1:19" x14ac:dyDescent="0.25">
      <c r="A30" s="231" t="s">
        <v>1108</v>
      </c>
      <c r="B30" s="137" t="s">
        <v>474</v>
      </c>
      <c r="C30" s="229" t="s">
        <v>986</v>
      </c>
      <c r="D30" s="187" t="s">
        <v>967</v>
      </c>
      <c r="E30" s="214" t="s">
        <v>306</v>
      </c>
      <c r="F30" s="188">
        <f>VLOOKUP(E30,ADMINISTRATIVAS!$B$13:$L$76,11,FALSE)</f>
        <v>80</v>
      </c>
      <c r="G30" s="196" t="s">
        <v>82</v>
      </c>
      <c r="H30" s="196" t="s">
        <v>82</v>
      </c>
      <c r="I30" s="190">
        <v>40</v>
      </c>
      <c r="J30" s="190" t="str">
        <f t="shared" si="4"/>
        <v>MAYOR</v>
      </c>
      <c r="K30" s="192">
        <v>60</v>
      </c>
      <c r="L30" s="192" t="str">
        <f t="shared" si="5"/>
        <v>MAYOR</v>
      </c>
      <c r="M30" s="193">
        <v>80</v>
      </c>
      <c r="N30" s="193" t="str">
        <f t="shared" si="6"/>
        <v>CUMPLE</v>
      </c>
      <c r="O30" s="194">
        <v>100</v>
      </c>
      <c r="P30" s="195" t="str">
        <f t="shared" si="7"/>
        <v>MENOR</v>
      </c>
    </row>
    <row r="31" spans="1:19" x14ac:dyDescent="0.25">
      <c r="A31" s="231" t="s">
        <v>1109</v>
      </c>
      <c r="B31" s="137" t="s">
        <v>474</v>
      </c>
      <c r="C31" s="229" t="s">
        <v>987</v>
      </c>
      <c r="D31" s="186" t="s">
        <v>978</v>
      </c>
      <c r="E31" s="213" t="s">
        <v>690</v>
      </c>
      <c r="F31" s="188">
        <f>VLOOKUP(E31,TECNICAS!$A$13:$K$117,11)</f>
        <v>80</v>
      </c>
      <c r="G31" s="196" t="s">
        <v>82</v>
      </c>
      <c r="H31" s="196" t="s">
        <v>82</v>
      </c>
      <c r="I31" s="190">
        <v>40</v>
      </c>
      <c r="J31" s="190" t="str">
        <f t="shared" si="4"/>
        <v>MAYOR</v>
      </c>
      <c r="K31" s="192">
        <v>60</v>
      </c>
      <c r="L31" s="192" t="str">
        <f t="shared" si="5"/>
        <v>MAYOR</v>
      </c>
      <c r="M31" s="193">
        <v>80</v>
      </c>
      <c r="N31" s="193" t="str">
        <f t="shared" si="6"/>
        <v>CUMPLE</v>
      </c>
      <c r="O31" s="194">
        <v>100</v>
      </c>
      <c r="P31" s="195" t="str">
        <f t="shared" si="7"/>
        <v>MENOR</v>
      </c>
    </row>
    <row r="32" spans="1:19" x14ac:dyDescent="0.25">
      <c r="A32" s="231" t="s">
        <v>1110</v>
      </c>
      <c r="B32" s="137" t="s">
        <v>474</v>
      </c>
      <c r="C32" s="229" t="s">
        <v>988</v>
      </c>
      <c r="D32" s="186" t="s">
        <v>978</v>
      </c>
      <c r="E32" s="213" t="s">
        <v>699</v>
      </c>
      <c r="F32" s="188">
        <f>VLOOKUP(E32,TECNICAS!$A$13:$K$117,11)</f>
        <v>80</v>
      </c>
      <c r="G32" s="196" t="s">
        <v>82</v>
      </c>
      <c r="H32" s="196" t="s">
        <v>82</v>
      </c>
      <c r="I32" s="190">
        <v>40</v>
      </c>
      <c r="J32" s="190" t="str">
        <f t="shared" si="4"/>
        <v>MAYOR</v>
      </c>
      <c r="K32" s="192">
        <v>60</v>
      </c>
      <c r="L32" s="192" t="str">
        <f t="shared" si="5"/>
        <v>MAYOR</v>
      </c>
      <c r="M32" s="193">
        <v>80</v>
      </c>
      <c r="N32" s="193" t="str">
        <f t="shared" si="6"/>
        <v>CUMPLE</v>
      </c>
      <c r="O32" s="194">
        <v>100</v>
      </c>
      <c r="P32" s="195" t="str">
        <f t="shared" si="7"/>
        <v>MENOR</v>
      </c>
    </row>
    <row r="33" spans="1:16" x14ac:dyDescent="0.25">
      <c r="A33" s="231" t="s">
        <v>1111</v>
      </c>
      <c r="B33" s="137" t="s">
        <v>474</v>
      </c>
      <c r="C33" s="229" t="s">
        <v>989</v>
      </c>
      <c r="D33" s="186" t="s">
        <v>978</v>
      </c>
      <c r="E33" s="213" t="s">
        <v>732</v>
      </c>
      <c r="F33" s="188">
        <f>VLOOKUP(E33,TECNICAS!$A$13:$K$117,11)</f>
        <v>80</v>
      </c>
      <c r="G33" s="196" t="s">
        <v>82</v>
      </c>
      <c r="H33" s="196" t="s">
        <v>82</v>
      </c>
      <c r="I33" s="190">
        <v>40</v>
      </c>
      <c r="J33" s="190" t="str">
        <f t="shared" si="4"/>
        <v>MAYOR</v>
      </c>
      <c r="K33" s="192">
        <v>60</v>
      </c>
      <c r="L33" s="192" t="str">
        <f t="shared" si="5"/>
        <v>MAYOR</v>
      </c>
      <c r="M33" s="193">
        <v>80</v>
      </c>
      <c r="N33" s="193" t="str">
        <f t="shared" si="6"/>
        <v>CUMPLE</v>
      </c>
      <c r="O33" s="194">
        <v>100</v>
      </c>
      <c r="P33" s="195" t="str">
        <f t="shared" si="7"/>
        <v>MENOR</v>
      </c>
    </row>
    <row r="34" spans="1:16" x14ac:dyDescent="0.25">
      <c r="A34" s="234" t="s">
        <v>1112</v>
      </c>
      <c r="B34" s="210"/>
      <c r="C34" s="242"/>
      <c r="D34" s="207"/>
      <c r="E34" s="215"/>
      <c r="F34" s="216">
        <f>SUM(F23:F33)</f>
        <v>864</v>
      </c>
      <c r="G34" s="210">
        <f>SUM(G23:G33)</f>
        <v>0</v>
      </c>
      <c r="H34" s="215"/>
      <c r="I34" s="210">
        <f>SUM(I23:I33)</f>
        <v>460</v>
      </c>
      <c r="J34" s="210" t="str">
        <f>IFERROR(VLOOKUP("MENOR",J23:J33,1,FALSE),"CUMPLE")</f>
        <v>CUMPLE</v>
      </c>
      <c r="K34" s="210">
        <f>SUM(K23:K33)</f>
        <v>660</v>
      </c>
      <c r="L34" s="210" t="str">
        <f>IFERROR(VLOOKUP("MENOR",L23:L33,1,FALSE),"CUMPLE")</f>
        <v>CUMPLE</v>
      </c>
      <c r="M34" s="210">
        <f>SUM(M23:M33)</f>
        <v>880</v>
      </c>
      <c r="N34" s="210" t="str">
        <f>IFERROR(VLOOKUP("MENOR",N23:N33,1,FALSE),"CUMPLE")</f>
        <v>MENOR</v>
      </c>
      <c r="O34" s="210">
        <f>SUM(O23:O33)</f>
        <v>1100</v>
      </c>
      <c r="P34" s="210" t="str">
        <f>IFERROR(VLOOKUP("MENOR",P23:P33,1,FALSE),"CUMPLE")</f>
        <v>MENOR</v>
      </c>
    </row>
    <row r="35" spans="1:16" x14ac:dyDescent="0.25">
      <c r="A35" s="231" t="s">
        <v>1113</v>
      </c>
      <c r="B35" s="137" t="s">
        <v>474</v>
      </c>
      <c r="C35" s="229" t="s">
        <v>990</v>
      </c>
      <c r="D35" s="187" t="s">
        <v>967</v>
      </c>
      <c r="E35" s="187" t="s">
        <v>322</v>
      </c>
      <c r="F35" s="188">
        <f>VLOOKUP(E35,ADMINISTRATIVAS!$B$13:$L$76,11,FALSE)</f>
        <v>80</v>
      </c>
      <c r="G35" s="196" t="s">
        <v>82</v>
      </c>
      <c r="H35" s="196" t="s">
        <v>82</v>
      </c>
      <c r="I35" s="190" t="s">
        <v>82</v>
      </c>
      <c r="J35" s="190" t="s">
        <v>82</v>
      </c>
      <c r="K35" s="192">
        <v>60</v>
      </c>
      <c r="L35" s="192" t="str">
        <f t="shared" ref="L35:L54" si="8">IF($F35=K35,"CUMPLE",IF($F35&lt;K35,"MENOR","MAYOR"))</f>
        <v>MAYOR</v>
      </c>
      <c r="M35" s="217">
        <v>80</v>
      </c>
      <c r="N35" s="193" t="str">
        <f t="shared" ref="N35:N54" si="9">IF($F35=M35,"CUMPLE",IF($F35&lt;M35,"MENOR","MAYOR"))</f>
        <v>CUMPLE</v>
      </c>
      <c r="O35" s="194">
        <v>100</v>
      </c>
      <c r="P35" s="195" t="str">
        <f t="shared" ref="P35:P54" si="10">IF($F35=O35,"CUMPLE",IF($F35&lt;O35,"MENOR","MAYOR"))</f>
        <v>MENOR</v>
      </c>
    </row>
    <row r="36" spans="1:16" x14ac:dyDescent="0.25">
      <c r="A36" s="231" t="s">
        <v>1114</v>
      </c>
      <c r="B36" s="137" t="s">
        <v>474</v>
      </c>
      <c r="C36" s="229" t="s">
        <v>991</v>
      </c>
      <c r="D36" s="187" t="s">
        <v>967</v>
      </c>
      <c r="E36" s="187" t="s">
        <v>335</v>
      </c>
      <c r="F36" s="188">
        <f>VLOOKUP(E36,ADMINISTRATIVAS!$B$13:$L$76,11,FALSE)</f>
        <v>87</v>
      </c>
      <c r="G36" s="196" t="s">
        <v>82</v>
      </c>
      <c r="H36" s="196" t="s">
        <v>82</v>
      </c>
      <c r="I36" s="190" t="s">
        <v>82</v>
      </c>
      <c r="J36" s="190" t="s">
        <v>82</v>
      </c>
      <c r="K36" s="192">
        <v>60</v>
      </c>
      <c r="L36" s="192" t="str">
        <f t="shared" si="8"/>
        <v>MAYOR</v>
      </c>
      <c r="M36" s="217">
        <v>80</v>
      </c>
      <c r="N36" s="193" t="str">
        <f t="shared" si="9"/>
        <v>MAYOR</v>
      </c>
      <c r="O36" s="194">
        <v>100</v>
      </c>
      <c r="P36" s="195" t="str">
        <f t="shared" si="10"/>
        <v>MENOR</v>
      </c>
    </row>
    <row r="37" spans="1:16" ht="30" x14ac:dyDescent="0.25">
      <c r="A37" s="231" t="s">
        <v>1115</v>
      </c>
      <c r="B37" s="137" t="s">
        <v>474</v>
      </c>
      <c r="C37" s="229" t="s">
        <v>992</v>
      </c>
      <c r="D37" s="187" t="s">
        <v>967</v>
      </c>
      <c r="E37" s="187" t="s">
        <v>356</v>
      </c>
      <c r="F37" s="188">
        <f>VLOOKUP(E37,ADMINISTRATIVAS!$B$13:$L$76,11,FALSE)</f>
        <v>80</v>
      </c>
      <c r="G37" s="196" t="s">
        <v>82</v>
      </c>
      <c r="H37" s="196" t="s">
        <v>82</v>
      </c>
      <c r="I37" s="190" t="s">
        <v>82</v>
      </c>
      <c r="J37" s="190" t="s">
        <v>82</v>
      </c>
      <c r="K37" s="192">
        <v>60</v>
      </c>
      <c r="L37" s="192" t="str">
        <f t="shared" si="8"/>
        <v>MAYOR</v>
      </c>
      <c r="M37" s="217">
        <v>80</v>
      </c>
      <c r="N37" s="193" t="str">
        <f t="shared" si="9"/>
        <v>CUMPLE</v>
      </c>
      <c r="O37" s="194">
        <v>100</v>
      </c>
      <c r="P37" s="195" t="str">
        <f t="shared" si="10"/>
        <v>MENOR</v>
      </c>
    </row>
    <row r="38" spans="1:16" x14ac:dyDescent="0.25">
      <c r="A38" s="231" t="s">
        <v>1116</v>
      </c>
      <c r="B38" s="137" t="s">
        <v>474</v>
      </c>
      <c r="C38" s="229" t="s">
        <v>993</v>
      </c>
      <c r="D38" s="186" t="s">
        <v>978</v>
      </c>
      <c r="E38" s="218" t="s">
        <v>500</v>
      </c>
      <c r="F38" s="188">
        <f>VLOOKUP(E38,TECNICAS!$A$13:$K$117,11)</f>
        <v>60</v>
      </c>
      <c r="G38" s="196" t="s">
        <v>82</v>
      </c>
      <c r="H38" s="196" t="s">
        <v>82</v>
      </c>
      <c r="I38" s="190" t="s">
        <v>82</v>
      </c>
      <c r="J38" s="190" t="s">
        <v>82</v>
      </c>
      <c r="K38" s="192">
        <v>60</v>
      </c>
      <c r="L38" s="192" t="str">
        <f t="shared" si="8"/>
        <v>CUMPLE</v>
      </c>
      <c r="M38" s="217">
        <v>80</v>
      </c>
      <c r="N38" s="193" t="str">
        <f t="shared" si="9"/>
        <v>MENOR</v>
      </c>
      <c r="O38" s="194">
        <v>100</v>
      </c>
      <c r="P38" s="195" t="str">
        <f t="shared" si="10"/>
        <v>MENOR</v>
      </c>
    </row>
    <row r="39" spans="1:16" x14ac:dyDescent="0.25">
      <c r="A39" s="231" t="s">
        <v>1117</v>
      </c>
      <c r="B39" s="137" t="s">
        <v>474</v>
      </c>
      <c r="C39" s="229" t="s">
        <v>994</v>
      </c>
      <c r="D39" s="186" t="s">
        <v>978</v>
      </c>
      <c r="E39" s="213" t="s">
        <v>541</v>
      </c>
      <c r="F39" s="188">
        <f>VLOOKUP(E39,TECNICAS!$A$13:$K$117,11)</f>
        <v>80</v>
      </c>
      <c r="G39" s="196" t="s">
        <v>82</v>
      </c>
      <c r="H39" s="196" t="s">
        <v>82</v>
      </c>
      <c r="I39" s="190" t="s">
        <v>82</v>
      </c>
      <c r="J39" s="190" t="s">
        <v>82</v>
      </c>
      <c r="K39" s="192">
        <v>60</v>
      </c>
      <c r="L39" s="192" t="str">
        <f t="shared" si="8"/>
        <v>MAYOR</v>
      </c>
      <c r="M39" s="217">
        <v>80</v>
      </c>
      <c r="N39" s="193" t="str">
        <f t="shared" si="9"/>
        <v>CUMPLE</v>
      </c>
      <c r="O39" s="194">
        <v>100</v>
      </c>
      <c r="P39" s="195" t="str">
        <f t="shared" si="10"/>
        <v>MENOR</v>
      </c>
    </row>
    <row r="40" spans="1:16" x14ac:dyDescent="0.25">
      <c r="A40" s="231" t="s">
        <v>1118</v>
      </c>
      <c r="B40" s="137" t="s">
        <v>474</v>
      </c>
      <c r="C40" s="229" t="s">
        <v>995</v>
      </c>
      <c r="D40" s="186" t="s">
        <v>978</v>
      </c>
      <c r="E40" s="213" t="s">
        <v>549</v>
      </c>
      <c r="F40" s="188">
        <f>VLOOKUP(E40,TECNICAS!$A$13:$K$117,11)</f>
        <v>80</v>
      </c>
      <c r="G40" s="196" t="s">
        <v>82</v>
      </c>
      <c r="H40" s="196" t="s">
        <v>82</v>
      </c>
      <c r="I40" s="190" t="s">
        <v>82</v>
      </c>
      <c r="J40" s="190" t="s">
        <v>82</v>
      </c>
      <c r="K40" s="192">
        <v>60</v>
      </c>
      <c r="L40" s="192" t="str">
        <f t="shared" si="8"/>
        <v>MAYOR</v>
      </c>
      <c r="M40" s="217">
        <v>80</v>
      </c>
      <c r="N40" s="193" t="str">
        <f t="shared" si="9"/>
        <v>CUMPLE</v>
      </c>
      <c r="O40" s="194">
        <v>100</v>
      </c>
      <c r="P40" s="195" t="str">
        <f t="shared" si="10"/>
        <v>MENOR</v>
      </c>
    </row>
    <row r="41" spans="1:16" x14ac:dyDescent="0.25">
      <c r="A41" s="231" t="s">
        <v>1119</v>
      </c>
      <c r="B41" s="137" t="s">
        <v>474</v>
      </c>
      <c r="C41" s="229" t="s">
        <v>996</v>
      </c>
      <c r="D41" s="186" t="s">
        <v>978</v>
      </c>
      <c r="E41" s="213" t="s">
        <v>623</v>
      </c>
      <c r="F41" s="188">
        <f>VLOOKUP(E41,TECNICAS!$A$13:$K$117,11)</f>
        <v>78</v>
      </c>
      <c r="G41" s="196" t="s">
        <v>82</v>
      </c>
      <c r="H41" s="196" t="s">
        <v>82</v>
      </c>
      <c r="I41" s="190" t="s">
        <v>82</v>
      </c>
      <c r="J41" s="190" t="s">
        <v>82</v>
      </c>
      <c r="K41" s="192">
        <v>60</v>
      </c>
      <c r="L41" s="192" t="str">
        <f t="shared" si="8"/>
        <v>MAYOR</v>
      </c>
      <c r="M41" s="217">
        <v>80</v>
      </c>
      <c r="N41" s="193" t="str">
        <f t="shared" si="9"/>
        <v>MENOR</v>
      </c>
      <c r="O41" s="194">
        <v>100</v>
      </c>
      <c r="P41" s="195" t="str">
        <f t="shared" si="10"/>
        <v>MENOR</v>
      </c>
    </row>
    <row r="42" spans="1:16" x14ac:dyDescent="0.25">
      <c r="A42" s="231" t="s">
        <v>1120</v>
      </c>
      <c r="B42" s="137" t="s">
        <v>474</v>
      </c>
      <c r="C42" s="229" t="s">
        <v>997</v>
      </c>
      <c r="D42" s="186" t="s">
        <v>978</v>
      </c>
      <c r="E42" s="213" t="s">
        <v>672</v>
      </c>
      <c r="F42" s="188">
        <f>VLOOKUP(E42,TECNICAS!$A$13:$K$117,11)</f>
        <v>80</v>
      </c>
      <c r="G42" s="196" t="s">
        <v>82</v>
      </c>
      <c r="H42" s="196" t="s">
        <v>82</v>
      </c>
      <c r="I42" s="190" t="s">
        <v>82</v>
      </c>
      <c r="J42" s="190" t="s">
        <v>82</v>
      </c>
      <c r="K42" s="192">
        <v>60</v>
      </c>
      <c r="L42" s="192" t="str">
        <f t="shared" si="8"/>
        <v>MAYOR</v>
      </c>
      <c r="M42" s="217">
        <v>80</v>
      </c>
      <c r="N42" s="193" t="str">
        <f t="shared" si="9"/>
        <v>CUMPLE</v>
      </c>
      <c r="O42" s="194">
        <v>100</v>
      </c>
      <c r="P42" s="195" t="str">
        <f t="shared" si="10"/>
        <v>MENOR</v>
      </c>
    </row>
    <row r="43" spans="1:16" x14ac:dyDescent="0.25">
      <c r="A43" s="231" t="s">
        <v>1121</v>
      </c>
      <c r="B43" s="137" t="s">
        <v>474</v>
      </c>
      <c r="C43" s="229" t="s">
        <v>998</v>
      </c>
      <c r="D43" s="186" t="s">
        <v>978</v>
      </c>
      <c r="E43" s="213" t="s">
        <v>725</v>
      </c>
      <c r="F43" s="188">
        <f>VLOOKUP(E43,TECNICAS!$A$13:$K$117,11)</f>
        <v>80</v>
      </c>
      <c r="G43" s="196" t="s">
        <v>82</v>
      </c>
      <c r="H43" s="196" t="s">
        <v>82</v>
      </c>
      <c r="I43" s="190" t="s">
        <v>82</v>
      </c>
      <c r="J43" s="190" t="s">
        <v>82</v>
      </c>
      <c r="K43" s="192">
        <v>60</v>
      </c>
      <c r="L43" s="192" t="str">
        <f t="shared" si="8"/>
        <v>MAYOR</v>
      </c>
      <c r="M43" s="217">
        <v>80</v>
      </c>
      <c r="N43" s="193" t="str">
        <f t="shared" si="9"/>
        <v>CUMPLE</v>
      </c>
      <c r="O43" s="194">
        <v>100</v>
      </c>
      <c r="P43" s="195" t="str">
        <f t="shared" si="10"/>
        <v>MENOR</v>
      </c>
    </row>
    <row r="44" spans="1:16" x14ac:dyDescent="0.25">
      <c r="A44" s="231" t="s">
        <v>1122</v>
      </c>
      <c r="B44" s="137" t="s">
        <v>474</v>
      </c>
      <c r="C44" s="229" t="s">
        <v>999</v>
      </c>
      <c r="D44" s="186" t="s">
        <v>978</v>
      </c>
      <c r="E44" s="213" t="s">
        <v>749</v>
      </c>
      <c r="F44" s="188">
        <f>VLOOKUP(E44,TECNICAS!$A$13:$K$117,11)</f>
        <v>80</v>
      </c>
      <c r="G44" s="196" t="s">
        <v>82</v>
      </c>
      <c r="H44" s="196" t="s">
        <v>82</v>
      </c>
      <c r="I44" s="190" t="s">
        <v>82</v>
      </c>
      <c r="J44" s="190" t="s">
        <v>82</v>
      </c>
      <c r="K44" s="192">
        <v>60</v>
      </c>
      <c r="L44" s="192" t="str">
        <f t="shared" si="8"/>
        <v>MAYOR</v>
      </c>
      <c r="M44" s="217">
        <v>80</v>
      </c>
      <c r="N44" s="193" t="str">
        <f t="shared" si="9"/>
        <v>CUMPLE</v>
      </c>
      <c r="O44" s="194">
        <v>100</v>
      </c>
      <c r="P44" s="195" t="str">
        <f t="shared" si="10"/>
        <v>MENOR</v>
      </c>
    </row>
    <row r="45" spans="1:16" x14ac:dyDescent="0.25">
      <c r="A45" s="231" t="s">
        <v>1123</v>
      </c>
      <c r="B45" s="137" t="s">
        <v>474</v>
      </c>
      <c r="C45" s="229" t="s">
        <v>1000</v>
      </c>
      <c r="D45" s="186" t="s">
        <v>978</v>
      </c>
      <c r="E45" s="213" t="s">
        <v>766</v>
      </c>
      <c r="F45" s="188">
        <f>VLOOKUP(E45,TECNICAS!$A$13:$K$117,11)</f>
        <v>75</v>
      </c>
      <c r="G45" s="196" t="s">
        <v>82</v>
      </c>
      <c r="H45" s="196" t="s">
        <v>82</v>
      </c>
      <c r="I45" s="190" t="s">
        <v>82</v>
      </c>
      <c r="J45" s="190" t="s">
        <v>82</v>
      </c>
      <c r="K45" s="192">
        <v>60</v>
      </c>
      <c r="L45" s="192" t="str">
        <f t="shared" si="8"/>
        <v>MAYOR</v>
      </c>
      <c r="M45" s="217">
        <v>80</v>
      </c>
      <c r="N45" s="193" t="str">
        <f t="shared" si="9"/>
        <v>MENOR</v>
      </c>
      <c r="O45" s="194">
        <v>100</v>
      </c>
      <c r="P45" s="195" t="str">
        <f t="shared" si="10"/>
        <v>MENOR</v>
      </c>
    </row>
    <row r="46" spans="1:16" ht="30" x14ac:dyDescent="0.25">
      <c r="A46" s="231" t="s">
        <v>1124</v>
      </c>
      <c r="B46" s="137" t="s">
        <v>474</v>
      </c>
      <c r="C46" s="229" t="s">
        <v>1001</v>
      </c>
      <c r="D46" s="186" t="s">
        <v>978</v>
      </c>
      <c r="E46" s="213" t="s">
        <v>788</v>
      </c>
      <c r="F46" s="188">
        <f>VLOOKUP(E46,TECNICAS!$A$13:$K$117,11)</f>
        <v>80</v>
      </c>
      <c r="G46" s="196" t="s">
        <v>82</v>
      </c>
      <c r="H46" s="196" t="s">
        <v>82</v>
      </c>
      <c r="I46" s="190" t="s">
        <v>82</v>
      </c>
      <c r="J46" s="190" t="s">
        <v>82</v>
      </c>
      <c r="K46" s="192">
        <v>60</v>
      </c>
      <c r="L46" s="192" t="str">
        <f t="shared" si="8"/>
        <v>MAYOR</v>
      </c>
      <c r="M46" s="217">
        <v>80</v>
      </c>
      <c r="N46" s="193" t="str">
        <f t="shared" si="9"/>
        <v>CUMPLE</v>
      </c>
      <c r="O46" s="194">
        <v>100</v>
      </c>
      <c r="P46" s="195" t="str">
        <f t="shared" si="10"/>
        <v>MENOR</v>
      </c>
    </row>
    <row r="47" spans="1:16" ht="30" x14ac:dyDescent="0.25">
      <c r="A47" s="231" t="s">
        <v>1125</v>
      </c>
      <c r="B47" s="137" t="s">
        <v>474</v>
      </c>
      <c r="C47" s="229" t="s">
        <v>1002</v>
      </c>
      <c r="D47" s="186" t="s">
        <v>978</v>
      </c>
      <c r="E47" s="213" t="s">
        <v>806</v>
      </c>
      <c r="F47" s="188">
        <f>VLOOKUP(E47,TECNICAS!$A$13:$K$117,11)</f>
        <v>80</v>
      </c>
      <c r="G47" s="196" t="s">
        <v>82</v>
      </c>
      <c r="H47" s="196" t="s">
        <v>82</v>
      </c>
      <c r="I47" s="190" t="s">
        <v>82</v>
      </c>
      <c r="J47" s="190" t="s">
        <v>82</v>
      </c>
      <c r="K47" s="192">
        <v>60</v>
      </c>
      <c r="L47" s="192" t="str">
        <f t="shared" si="8"/>
        <v>MAYOR</v>
      </c>
      <c r="M47" s="217">
        <v>80</v>
      </c>
      <c r="N47" s="193" t="str">
        <f t="shared" si="9"/>
        <v>CUMPLE</v>
      </c>
      <c r="O47" s="194">
        <v>100</v>
      </c>
      <c r="P47" s="195" t="str">
        <f t="shared" si="10"/>
        <v>MENOR</v>
      </c>
    </row>
    <row r="48" spans="1:16" ht="30" x14ac:dyDescent="0.25">
      <c r="A48" s="231" t="s">
        <v>1126</v>
      </c>
      <c r="B48" s="137" t="s">
        <v>474</v>
      </c>
      <c r="C48" s="229" t="s">
        <v>1003</v>
      </c>
      <c r="D48" s="186" t="s">
        <v>978</v>
      </c>
      <c r="E48" s="213" t="s">
        <v>849</v>
      </c>
      <c r="F48" s="188">
        <f>VLOOKUP(E48,TECNICAS!$A$13:$K$117,11)</f>
        <v>80</v>
      </c>
      <c r="G48" s="196" t="s">
        <v>82</v>
      </c>
      <c r="H48" s="196" t="s">
        <v>82</v>
      </c>
      <c r="I48" s="190" t="s">
        <v>82</v>
      </c>
      <c r="J48" s="190" t="s">
        <v>82</v>
      </c>
      <c r="K48" s="192">
        <v>60</v>
      </c>
      <c r="L48" s="192" t="str">
        <f t="shared" si="8"/>
        <v>MAYOR</v>
      </c>
      <c r="M48" s="217">
        <v>80</v>
      </c>
      <c r="N48" s="193" t="str">
        <f t="shared" si="9"/>
        <v>CUMPLE</v>
      </c>
      <c r="O48" s="194">
        <v>100</v>
      </c>
      <c r="P48" s="195" t="str">
        <f t="shared" si="10"/>
        <v>MENOR</v>
      </c>
    </row>
    <row r="49" spans="1:16" ht="30" x14ac:dyDescent="0.25">
      <c r="A49" s="231" t="s">
        <v>1127</v>
      </c>
      <c r="B49" s="137" t="s">
        <v>474</v>
      </c>
      <c r="C49" s="229" t="s">
        <v>1004</v>
      </c>
      <c r="D49" s="186" t="s">
        <v>978</v>
      </c>
      <c r="E49" s="213" t="s">
        <v>866</v>
      </c>
      <c r="F49" s="188">
        <f>VLOOKUP(E49,TECNICAS!$A$13:$K$117,11)</f>
        <v>80</v>
      </c>
      <c r="G49" s="196" t="s">
        <v>82</v>
      </c>
      <c r="H49" s="196" t="s">
        <v>82</v>
      </c>
      <c r="I49" s="190" t="s">
        <v>82</v>
      </c>
      <c r="J49" s="190" t="s">
        <v>82</v>
      </c>
      <c r="K49" s="192">
        <v>60</v>
      </c>
      <c r="L49" s="192" t="str">
        <f t="shared" si="8"/>
        <v>MAYOR</v>
      </c>
      <c r="M49" s="217">
        <v>80</v>
      </c>
      <c r="N49" s="193" t="str">
        <f t="shared" si="9"/>
        <v>CUMPLE</v>
      </c>
      <c r="O49" s="194">
        <v>100</v>
      </c>
      <c r="P49" s="195" t="str">
        <f t="shared" si="10"/>
        <v>MENOR</v>
      </c>
    </row>
    <row r="50" spans="1:16" ht="30" x14ac:dyDescent="0.25">
      <c r="A50" s="231" t="s">
        <v>1128</v>
      </c>
      <c r="B50" s="137" t="s">
        <v>474</v>
      </c>
      <c r="C50" s="229" t="s">
        <v>1005</v>
      </c>
      <c r="D50" s="186" t="s">
        <v>978</v>
      </c>
      <c r="E50" s="213" t="s">
        <v>871</v>
      </c>
      <c r="F50" s="188">
        <f>VLOOKUP(E50,TECNICAS!$A$13:$K$117,11)</f>
        <v>100</v>
      </c>
      <c r="G50" s="196" t="s">
        <v>82</v>
      </c>
      <c r="H50" s="196" t="s">
        <v>82</v>
      </c>
      <c r="I50" s="190" t="s">
        <v>82</v>
      </c>
      <c r="J50" s="190" t="s">
        <v>82</v>
      </c>
      <c r="K50" s="192">
        <v>60</v>
      </c>
      <c r="L50" s="192" t="str">
        <f t="shared" si="8"/>
        <v>MAYOR</v>
      </c>
      <c r="M50" s="217">
        <v>80</v>
      </c>
      <c r="N50" s="193" t="str">
        <f t="shared" si="9"/>
        <v>MAYOR</v>
      </c>
      <c r="O50" s="194">
        <v>100</v>
      </c>
      <c r="P50" s="195" t="str">
        <f t="shared" si="10"/>
        <v>CUMPLE</v>
      </c>
    </row>
    <row r="51" spans="1:16" ht="30" x14ac:dyDescent="0.25">
      <c r="A51" s="231" t="s">
        <v>1129</v>
      </c>
      <c r="B51" s="137" t="s">
        <v>474</v>
      </c>
      <c r="C51" s="229" t="s">
        <v>1006</v>
      </c>
      <c r="D51" s="186" t="s">
        <v>978</v>
      </c>
      <c r="E51" s="213" t="s">
        <v>892</v>
      </c>
      <c r="F51" s="188">
        <f>VLOOKUP(E51,TECNICAS!$A$13:$K$117,11)</f>
        <v>80</v>
      </c>
      <c r="G51" s="196" t="s">
        <v>82</v>
      </c>
      <c r="H51" s="196" t="s">
        <v>82</v>
      </c>
      <c r="I51" s="190" t="s">
        <v>82</v>
      </c>
      <c r="J51" s="190" t="s">
        <v>82</v>
      </c>
      <c r="K51" s="192">
        <v>60</v>
      </c>
      <c r="L51" s="192" t="str">
        <f t="shared" si="8"/>
        <v>MAYOR</v>
      </c>
      <c r="M51" s="217">
        <v>80</v>
      </c>
      <c r="N51" s="193" t="str">
        <f t="shared" si="9"/>
        <v>CUMPLE</v>
      </c>
      <c r="O51" s="194">
        <v>100</v>
      </c>
      <c r="P51" s="195" t="str">
        <f t="shared" si="10"/>
        <v>MENOR</v>
      </c>
    </row>
    <row r="52" spans="1:16" x14ac:dyDescent="0.25">
      <c r="A52" s="231" t="s">
        <v>1130</v>
      </c>
      <c r="B52" s="137" t="s">
        <v>474</v>
      </c>
      <c r="C52" s="229" t="s">
        <v>1007</v>
      </c>
      <c r="D52" s="186" t="s">
        <v>967</v>
      </c>
      <c r="E52" s="187" t="s">
        <v>435</v>
      </c>
      <c r="F52" s="188">
        <f>VLOOKUP(E52,ADMINISTRATIVAS!$B$13:$L$76,11,FALSE)</f>
        <v>60</v>
      </c>
      <c r="G52" s="196" t="s">
        <v>82</v>
      </c>
      <c r="H52" s="196" t="s">
        <v>82</v>
      </c>
      <c r="I52" s="190" t="s">
        <v>82</v>
      </c>
      <c r="J52" s="190" t="s">
        <v>82</v>
      </c>
      <c r="K52" s="192">
        <v>60</v>
      </c>
      <c r="L52" s="192" t="str">
        <f t="shared" si="8"/>
        <v>CUMPLE</v>
      </c>
      <c r="M52" s="217">
        <v>80</v>
      </c>
      <c r="N52" s="193" t="str">
        <f t="shared" si="9"/>
        <v>MENOR</v>
      </c>
      <c r="O52" s="194">
        <v>100</v>
      </c>
      <c r="P52" s="195" t="str">
        <f t="shared" si="10"/>
        <v>MENOR</v>
      </c>
    </row>
    <row r="53" spans="1:16" ht="45" x14ac:dyDescent="0.25">
      <c r="A53" s="231" t="s">
        <v>1131</v>
      </c>
      <c r="B53" s="110" t="s">
        <v>172</v>
      </c>
      <c r="C53" s="243" t="s">
        <v>1008</v>
      </c>
      <c r="D53" s="186" t="s">
        <v>967</v>
      </c>
      <c r="E53" s="187" t="s">
        <v>491</v>
      </c>
      <c r="F53" s="188">
        <f>VLOOKUP(E53,ADMINISTRATIVAS!$B$13:$L$76,11,FALSE)</f>
        <v>80</v>
      </c>
      <c r="G53" s="196" t="s">
        <v>82</v>
      </c>
      <c r="H53" s="196" t="s">
        <v>82</v>
      </c>
      <c r="I53" s="190" t="s">
        <v>82</v>
      </c>
      <c r="J53" s="190" t="s">
        <v>82</v>
      </c>
      <c r="K53" s="192">
        <v>60</v>
      </c>
      <c r="L53" s="192" t="str">
        <f t="shared" si="8"/>
        <v>MAYOR</v>
      </c>
      <c r="M53" s="217">
        <v>80</v>
      </c>
      <c r="N53" s="193" t="str">
        <f t="shared" si="9"/>
        <v>CUMPLE</v>
      </c>
      <c r="O53" s="194">
        <v>100</v>
      </c>
      <c r="P53" s="195" t="str">
        <f t="shared" si="10"/>
        <v>MENOR</v>
      </c>
    </row>
    <row r="54" spans="1:16" ht="45" x14ac:dyDescent="0.25">
      <c r="A54" s="231" t="s">
        <v>1132</v>
      </c>
      <c r="B54" s="110" t="s">
        <v>172</v>
      </c>
      <c r="C54" s="243" t="s">
        <v>1009</v>
      </c>
      <c r="D54" s="186" t="s">
        <v>967</v>
      </c>
      <c r="E54" s="187" t="s">
        <v>494</v>
      </c>
      <c r="F54" s="188">
        <f>VLOOKUP(E54,ADMINISTRATIVAS!$B$13:$L$76,11,FALSE)</f>
        <v>60</v>
      </c>
      <c r="G54" s="196" t="s">
        <v>82</v>
      </c>
      <c r="H54" s="196" t="s">
        <v>82</v>
      </c>
      <c r="I54" s="190" t="s">
        <v>82</v>
      </c>
      <c r="J54" s="190" t="s">
        <v>82</v>
      </c>
      <c r="K54" s="192">
        <v>60</v>
      </c>
      <c r="L54" s="192" t="str">
        <f t="shared" si="8"/>
        <v>CUMPLE</v>
      </c>
      <c r="M54" s="217">
        <v>80</v>
      </c>
      <c r="N54" s="193" t="str">
        <f t="shared" si="9"/>
        <v>MENOR</v>
      </c>
      <c r="O54" s="194">
        <v>100</v>
      </c>
      <c r="P54" s="195" t="str">
        <f t="shared" si="10"/>
        <v>MENOR</v>
      </c>
    </row>
    <row r="55" spans="1:16" ht="30" x14ac:dyDescent="0.25">
      <c r="A55" s="231" t="s">
        <v>1133</v>
      </c>
      <c r="B55" s="137" t="s">
        <v>474</v>
      </c>
      <c r="C55" s="229" t="s">
        <v>1010</v>
      </c>
      <c r="D55" s="187" t="s">
        <v>971</v>
      </c>
      <c r="E55" s="187" t="s">
        <v>916</v>
      </c>
      <c r="F55" s="188">
        <f>VLOOKUP(E55,PHVA!$B$16:$K$37,10,FALSE)</f>
        <v>80</v>
      </c>
      <c r="G55" s="196" t="s">
        <v>82</v>
      </c>
      <c r="H55" s="196" t="s">
        <v>82</v>
      </c>
      <c r="I55" s="190" t="s">
        <v>82</v>
      </c>
      <c r="J55" s="190" t="s">
        <v>82</v>
      </c>
      <c r="K55" s="192">
        <v>60</v>
      </c>
      <c r="L55" s="192" t="str">
        <f>IF($F55=K55,"CUMPLE",IF($F55&lt;K55,"MENOR","MAYOR"))</f>
        <v>MAYOR</v>
      </c>
      <c r="M55" s="217">
        <v>80</v>
      </c>
      <c r="N55" s="193" t="str">
        <f>IF($F55=M55,"CUMPLE",IF($F55&lt;M55,"MENOR","MAYOR"))</f>
        <v>CUMPLE</v>
      </c>
      <c r="O55" s="194">
        <v>100</v>
      </c>
      <c r="P55" s="195" t="str">
        <f>IF($F55=O55,"CUMPLE",IF($F55&lt;O55,"MENOR","MAYOR"))</f>
        <v>MENOR</v>
      </c>
    </row>
    <row r="56" spans="1:16" x14ac:dyDescent="0.25">
      <c r="A56" s="234" t="s">
        <v>1134</v>
      </c>
      <c r="B56" s="210"/>
      <c r="C56" s="242"/>
      <c r="D56" s="207"/>
      <c r="E56" s="215"/>
      <c r="F56" s="208">
        <f>SUM(F45:F55)</f>
        <v>855</v>
      </c>
      <c r="G56" s="210">
        <f>SUM(G45:G55)</f>
        <v>0</v>
      </c>
      <c r="H56" s="210"/>
      <c r="I56" s="210">
        <f>SUM(I45:I55)</f>
        <v>0</v>
      </c>
      <c r="J56" s="210"/>
      <c r="K56" s="210">
        <f>SUM(K45:K55)</f>
        <v>660</v>
      </c>
      <c r="L56" s="210" t="str">
        <f>IFERROR(VLOOKUP("MENOR",L35:L55,1,FALSE),"CUMPLE")</f>
        <v>CUMPLE</v>
      </c>
      <c r="M56" s="210">
        <f>SUM(M45:M55)</f>
        <v>880</v>
      </c>
      <c r="N56" s="210" t="str">
        <f>IFERROR(VLOOKUP("MENOR",N35:N55,1,FALSE),"CUMPLE")</f>
        <v>MENOR</v>
      </c>
      <c r="O56" s="210">
        <f>SUM(O45:O55)</f>
        <v>1100</v>
      </c>
      <c r="P56" s="210" t="str">
        <f>IFERROR(VLOOKUP("MENOR",P35:P55,1,FALSE),"CUMPLE")</f>
        <v>MENOR</v>
      </c>
    </row>
    <row r="57" spans="1:16" ht="15" customHeight="1" x14ac:dyDescent="0.25">
      <c r="A57" s="749" t="s">
        <v>1135</v>
      </c>
      <c r="B57" s="759" t="s">
        <v>474</v>
      </c>
      <c r="C57" s="760" t="s">
        <v>1011</v>
      </c>
      <c r="D57" s="187" t="s">
        <v>971</v>
      </c>
      <c r="E57" s="219" t="s">
        <v>934</v>
      </c>
      <c r="F57" s="188" t="e">
        <f>VLOOKUP(E57,PHVA!$B$16:$K$37,10,FALSE)</f>
        <v>#N/A</v>
      </c>
      <c r="G57" s="196" t="s">
        <v>82</v>
      </c>
      <c r="H57" s="196" t="s">
        <v>82</v>
      </c>
      <c r="I57" s="190" t="s">
        <v>82</v>
      </c>
      <c r="J57" s="190" t="s">
        <v>82</v>
      </c>
      <c r="K57" s="192" t="s">
        <v>82</v>
      </c>
      <c r="L57" s="192" t="s">
        <v>82</v>
      </c>
      <c r="M57" s="217">
        <v>60</v>
      </c>
      <c r="N57" s="193" t="e">
        <f t="shared" ref="N57:N73" si="11">IF($F57=M57,"CUMPLE",IF($F57&lt;M57,"MENOR","MAYOR"))</f>
        <v>#N/A</v>
      </c>
      <c r="O57" s="194">
        <v>80</v>
      </c>
      <c r="P57" s="195" t="e">
        <f t="shared" ref="P57:P73" si="12">IF($F57=O57,"CUMPLE",IF($F57&lt;O57,"MENOR","MAYOR"))</f>
        <v>#N/A</v>
      </c>
    </row>
    <row r="58" spans="1:16" x14ac:dyDescent="0.25">
      <c r="A58" s="749"/>
      <c r="B58" s="759"/>
      <c r="C58" s="760"/>
      <c r="D58" s="187" t="s">
        <v>971</v>
      </c>
      <c r="E58" s="219" t="s">
        <v>938</v>
      </c>
      <c r="F58" s="188">
        <f>VLOOKUP(E58,PHVA!$B$16:$K$37,10,FALSE)</f>
        <v>60</v>
      </c>
      <c r="G58" s="196" t="s">
        <v>82</v>
      </c>
      <c r="H58" s="196" t="s">
        <v>82</v>
      </c>
      <c r="I58" s="190" t="s">
        <v>82</v>
      </c>
      <c r="J58" s="190" t="s">
        <v>82</v>
      </c>
      <c r="K58" s="192" t="s">
        <v>82</v>
      </c>
      <c r="L58" s="192" t="s">
        <v>82</v>
      </c>
      <c r="M58" s="217">
        <v>40</v>
      </c>
      <c r="N58" s="193" t="str">
        <f t="shared" si="11"/>
        <v>MAYOR</v>
      </c>
      <c r="O58" s="194">
        <v>60</v>
      </c>
      <c r="P58" s="195" t="str">
        <f t="shared" si="12"/>
        <v>CUMPLE</v>
      </c>
    </row>
    <row r="59" spans="1:16" x14ac:dyDescent="0.25">
      <c r="A59" s="749"/>
      <c r="B59" s="759"/>
      <c r="C59" s="760"/>
      <c r="D59" s="187" t="s">
        <v>971</v>
      </c>
      <c r="E59" s="219" t="s">
        <v>940</v>
      </c>
      <c r="F59" s="188">
        <f>VLOOKUP(E59,PHVA!$B$16:$K$37,10,FALSE)</f>
        <v>100</v>
      </c>
      <c r="G59" s="196" t="s">
        <v>82</v>
      </c>
      <c r="H59" s="196" t="s">
        <v>82</v>
      </c>
      <c r="I59" s="190" t="s">
        <v>82</v>
      </c>
      <c r="J59" s="190" t="s">
        <v>82</v>
      </c>
      <c r="K59" s="192" t="s">
        <v>82</v>
      </c>
      <c r="L59" s="192" t="s">
        <v>82</v>
      </c>
      <c r="M59" s="217">
        <v>40</v>
      </c>
      <c r="N59" s="193" t="str">
        <f t="shared" si="11"/>
        <v>MAYOR</v>
      </c>
      <c r="O59" s="194">
        <v>60</v>
      </c>
      <c r="P59" s="195" t="str">
        <f t="shared" si="12"/>
        <v>MAYOR</v>
      </c>
    </row>
    <row r="60" spans="1:16" x14ac:dyDescent="0.25">
      <c r="A60" s="749"/>
      <c r="B60" s="759"/>
      <c r="C60" s="760"/>
      <c r="D60" s="187" t="s">
        <v>971</v>
      </c>
      <c r="E60" s="219" t="s">
        <v>944</v>
      </c>
      <c r="F60" s="188">
        <f>VLOOKUP(E60,PHVA!$B$16:$K$37,10,FALSE)</f>
        <v>80</v>
      </c>
      <c r="G60" s="196" t="s">
        <v>82</v>
      </c>
      <c r="H60" s="196" t="s">
        <v>82</v>
      </c>
      <c r="I60" s="190" t="s">
        <v>82</v>
      </c>
      <c r="J60" s="190" t="s">
        <v>82</v>
      </c>
      <c r="K60" s="192" t="s">
        <v>82</v>
      </c>
      <c r="L60" s="192" t="s">
        <v>82</v>
      </c>
      <c r="M60" s="217">
        <v>40</v>
      </c>
      <c r="N60" s="193" t="str">
        <f t="shared" si="11"/>
        <v>MAYOR</v>
      </c>
      <c r="O60" s="194">
        <v>60</v>
      </c>
      <c r="P60" s="195" t="str">
        <f t="shared" si="12"/>
        <v>MAYOR</v>
      </c>
    </row>
    <row r="61" spans="1:16" x14ac:dyDescent="0.25">
      <c r="A61" s="749"/>
      <c r="B61" s="759"/>
      <c r="C61" s="760"/>
      <c r="D61" s="187" t="s">
        <v>971</v>
      </c>
      <c r="E61" s="219" t="s">
        <v>947</v>
      </c>
      <c r="F61" s="188">
        <f>VLOOKUP(E61,PHVA!$B$16:$K$37,10,FALSE)</f>
        <v>80</v>
      </c>
      <c r="G61" s="196" t="s">
        <v>82</v>
      </c>
      <c r="H61" s="196" t="s">
        <v>82</v>
      </c>
      <c r="I61" s="190" t="s">
        <v>82</v>
      </c>
      <c r="J61" s="190" t="s">
        <v>82</v>
      </c>
      <c r="K61" s="192" t="s">
        <v>82</v>
      </c>
      <c r="L61" s="192" t="s">
        <v>82</v>
      </c>
      <c r="M61" s="217">
        <v>40</v>
      </c>
      <c r="N61" s="193" t="str">
        <f t="shared" si="11"/>
        <v>MAYOR</v>
      </c>
      <c r="O61" s="194">
        <v>60</v>
      </c>
      <c r="P61" s="195" t="str">
        <f t="shared" si="12"/>
        <v>MAYOR</v>
      </c>
    </row>
    <row r="62" spans="1:16" ht="135" x14ac:dyDescent="0.25">
      <c r="A62" s="235" t="s">
        <v>1136</v>
      </c>
      <c r="B62" s="137" t="s">
        <v>474</v>
      </c>
      <c r="C62" s="229" t="s">
        <v>1012</v>
      </c>
      <c r="D62" s="186" t="s">
        <v>967</v>
      </c>
      <c r="E62" s="219" t="s">
        <v>477</v>
      </c>
      <c r="F62" s="188">
        <f>VLOOKUP(E62,ADMINISTRATIVAS!$B$13:$L$76,11,FALSE)</f>
        <v>80</v>
      </c>
      <c r="G62" s="196" t="s">
        <v>82</v>
      </c>
      <c r="H62" s="196" t="s">
        <v>82</v>
      </c>
      <c r="I62" s="190" t="s">
        <v>82</v>
      </c>
      <c r="J62" s="190" t="s">
        <v>82</v>
      </c>
      <c r="K62" s="192" t="s">
        <v>82</v>
      </c>
      <c r="L62" s="192" t="s">
        <v>82</v>
      </c>
      <c r="M62" s="217">
        <v>40</v>
      </c>
      <c r="N62" s="193" t="str">
        <f t="shared" si="11"/>
        <v>MAYOR</v>
      </c>
      <c r="O62" s="194">
        <v>60</v>
      </c>
      <c r="P62" s="195" t="str">
        <f t="shared" si="12"/>
        <v>MAYOR</v>
      </c>
    </row>
    <row r="63" spans="1:16" ht="75" x14ac:dyDescent="0.25">
      <c r="A63" s="235" t="s">
        <v>1137</v>
      </c>
      <c r="B63" s="137" t="s">
        <v>474</v>
      </c>
      <c r="C63" s="229" t="s">
        <v>1013</v>
      </c>
      <c r="D63" s="186" t="s">
        <v>978</v>
      </c>
      <c r="E63" s="213" t="s">
        <v>887</v>
      </c>
      <c r="F63" s="188">
        <f>VLOOKUP(E63,TECNICAS!$A$13:$K$117,11)</f>
        <v>100</v>
      </c>
      <c r="G63" s="196" t="s">
        <v>82</v>
      </c>
      <c r="H63" s="196" t="s">
        <v>82</v>
      </c>
      <c r="I63" s="190" t="s">
        <v>82</v>
      </c>
      <c r="J63" s="190" t="s">
        <v>82</v>
      </c>
      <c r="K63" s="192" t="s">
        <v>82</v>
      </c>
      <c r="L63" s="192" t="s">
        <v>82</v>
      </c>
      <c r="M63" s="217">
        <v>60</v>
      </c>
      <c r="N63" s="193" t="str">
        <f t="shared" si="11"/>
        <v>MAYOR</v>
      </c>
      <c r="O63" s="194">
        <v>80</v>
      </c>
      <c r="P63" s="195" t="str">
        <f t="shared" si="12"/>
        <v>MAYOR</v>
      </c>
    </row>
    <row r="64" spans="1:16" ht="45" x14ac:dyDescent="0.25">
      <c r="A64" s="235" t="s">
        <v>1138</v>
      </c>
      <c r="B64" s="137" t="s">
        <v>474</v>
      </c>
      <c r="C64" s="229" t="s">
        <v>1014</v>
      </c>
      <c r="D64" s="186" t="s">
        <v>978</v>
      </c>
      <c r="E64" s="213" t="s">
        <v>840</v>
      </c>
      <c r="F64" s="188">
        <f>VLOOKUP(E64,TECNICAS!$A$13:$K$117,11)</f>
        <v>80</v>
      </c>
      <c r="G64" s="196" t="s">
        <v>82</v>
      </c>
      <c r="H64" s="196" t="s">
        <v>82</v>
      </c>
      <c r="I64" s="190" t="s">
        <v>82</v>
      </c>
      <c r="J64" s="190" t="s">
        <v>82</v>
      </c>
      <c r="K64" s="192" t="s">
        <v>82</v>
      </c>
      <c r="L64" s="192" t="s">
        <v>82</v>
      </c>
      <c r="M64" s="217">
        <v>60</v>
      </c>
      <c r="N64" s="193" t="str">
        <f t="shared" si="11"/>
        <v>MAYOR</v>
      </c>
      <c r="O64" s="194">
        <v>80</v>
      </c>
      <c r="P64" s="195" t="str">
        <f t="shared" si="12"/>
        <v>CUMPLE</v>
      </c>
    </row>
    <row r="65" spans="1:16" x14ac:dyDescent="0.25">
      <c r="A65" s="235" t="s">
        <v>1139</v>
      </c>
      <c r="B65" s="137" t="s">
        <v>474</v>
      </c>
      <c r="C65" s="229" t="s">
        <v>1015</v>
      </c>
      <c r="D65" s="186" t="s">
        <v>978</v>
      </c>
      <c r="E65" s="213" t="s">
        <v>710</v>
      </c>
      <c r="F65" s="188">
        <f>VLOOKUP(E65,TECNICAS!$A$13:$K$117,11)</f>
        <v>80</v>
      </c>
      <c r="G65" s="196" t="s">
        <v>82</v>
      </c>
      <c r="H65" s="196" t="s">
        <v>82</v>
      </c>
      <c r="I65" s="190" t="s">
        <v>82</v>
      </c>
      <c r="J65" s="190" t="s">
        <v>82</v>
      </c>
      <c r="K65" s="192" t="s">
        <v>82</v>
      </c>
      <c r="L65" s="192" t="s">
        <v>82</v>
      </c>
      <c r="M65" s="217">
        <v>60</v>
      </c>
      <c r="N65" s="193" t="str">
        <f t="shared" si="11"/>
        <v>MAYOR</v>
      </c>
      <c r="O65" s="194">
        <v>80</v>
      </c>
      <c r="P65" s="195" t="str">
        <f t="shared" si="12"/>
        <v>CUMPLE</v>
      </c>
    </row>
    <row r="66" spans="1:16" ht="30" x14ac:dyDescent="0.25">
      <c r="A66" s="235" t="s">
        <v>1140</v>
      </c>
      <c r="B66" s="137" t="s">
        <v>474</v>
      </c>
      <c r="C66" s="229" t="s">
        <v>1016</v>
      </c>
      <c r="D66" s="187" t="s">
        <v>971</v>
      </c>
      <c r="E66" s="219" t="s">
        <v>950</v>
      </c>
      <c r="F66" s="188">
        <f>VLOOKUP(E66,PHVA!$B$16:$K$37,10,FALSE)</f>
        <v>80</v>
      </c>
      <c r="G66" s="196" t="s">
        <v>82</v>
      </c>
      <c r="H66" s="196" t="s">
        <v>82</v>
      </c>
      <c r="I66" s="190" t="s">
        <v>82</v>
      </c>
      <c r="J66" s="190" t="s">
        <v>82</v>
      </c>
      <c r="K66" s="192" t="s">
        <v>82</v>
      </c>
      <c r="L66" s="192" t="s">
        <v>82</v>
      </c>
      <c r="M66" s="217">
        <v>60</v>
      </c>
      <c r="N66" s="193" t="str">
        <f t="shared" si="11"/>
        <v>MAYOR</v>
      </c>
      <c r="O66" s="194">
        <v>80</v>
      </c>
      <c r="P66" s="195" t="str">
        <f t="shared" si="12"/>
        <v>CUMPLE</v>
      </c>
    </row>
    <row r="67" spans="1:16" ht="75" x14ac:dyDescent="0.25">
      <c r="A67" s="235" t="s">
        <v>1141</v>
      </c>
      <c r="B67" s="137" t="s">
        <v>474</v>
      </c>
      <c r="C67" s="229" t="s">
        <v>1017</v>
      </c>
      <c r="D67" s="186" t="s">
        <v>978</v>
      </c>
      <c r="E67" s="213" t="s">
        <v>881</v>
      </c>
      <c r="F67" s="188">
        <f>VLOOKUP(E67,TECNICAS!$A$13:$K$117,11)</f>
        <v>80</v>
      </c>
      <c r="G67" s="196" t="s">
        <v>82</v>
      </c>
      <c r="H67" s="196" t="s">
        <v>82</v>
      </c>
      <c r="I67" s="190" t="s">
        <v>82</v>
      </c>
      <c r="J67" s="190" t="s">
        <v>82</v>
      </c>
      <c r="K67" s="192" t="s">
        <v>82</v>
      </c>
      <c r="L67" s="192" t="s">
        <v>82</v>
      </c>
      <c r="M67" s="217">
        <v>60</v>
      </c>
      <c r="N67" s="193" t="str">
        <f t="shared" si="11"/>
        <v>MAYOR</v>
      </c>
      <c r="O67" s="194">
        <v>80</v>
      </c>
      <c r="P67" s="195" t="str">
        <f t="shared" si="12"/>
        <v>CUMPLE</v>
      </c>
    </row>
    <row r="68" spans="1:16" x14ac:dyDescent="0.25">
      <c r="A68" s="235" t="s">
        <v>1142</v>
      </c>
      <c r="B68" s="137" t="s">
        <v>474</v>
      </c>
      <c r="C68" s="135" t="s">
        <v>1018</v>
      </c>
      <c r="D68" s="186" t="s">
        <v>978</v>
      </c>
      <c r="E68" s="213" t="s">
        <v>1019</v>
      </c>
      <c r="F68" s="188">
        <f>VLOOKUP(E68,TECNICAS!$A$13:$K$117,11)</f>
        <v>70</v>
      </c>
      <c r="G68" s="196" t="s">
        <v>82</v>
      </c>
      <c r="H68" s="196" t="s">
        <v>82</v>
      </c>
      <c r="I68" s="190" t="s">
        <v>82</v>
      </c>
      <c r="J68" s="190" t="s">
        <v>82</v>
      </c>
      <c r="K68" s="192" t="s">
        <v>82</v>
      </c>
      <c r="L68" s="192" t="s">
        <v>82</v>
      </c>
      <c r="M68" s="217">
        <v>60</v>
      </c>
      <c r="N68" s="193" t="str">
        <f t="shared" si="11"/>
        <v>MAYOR</v>
      </c>
      <c r="O68" s="194">
        <v>80</v>
      </c>
      <c r="P68" s="195" t="str">
        <f t="shared" si="12"/>
        <v>MENOR</v>
      </c>
    </row>
    <row r="69" spans="1:16" x14ac:dyDescent="0.25">
      <c r="A69" s="235" t="s">
        <v>1143</v>
      </c>
      <c r="B69" s="137" t="s">
        <v>474</v>
      </c>
      <c r="C69" s="135" t="s">
        <v>1020</v>
      </c>
      <c r="D69" s="186" t="s">
        <v>978</v>
      </c>
      <c r="E69" s="213" t="s">
        <v>553</v>
      </c>
      <c r="F69" s="188">
        <f>VLOOKUP(E69,TECNICAS!$A$13:$K$117,11)</f>
        <v>72</v>
      </c>
      <c r="G69" s="196" t="s">
        <v>82</v>
      </c>
      <c r="H69" s="196" t="s">
        <v>82</v>
      </c>
      <c r="I69" s="190" t="s">
        <v>82</v>
      </c>
      <c r="J69" s="190" t="s">
        <v>82</v>
      </c>
      <c r="K69" s="192" t="s">
        <v>82</v>
      </c>
      <c r="L69" s="192" t="s">
        <v>82</v>
      </c>
      <c r="M69" s="217">
        <v>60</v>
      </c>
      <c r="N69" s="193" t="str">
        <f t="shared" si="11"/>
        <v>MAYOR</v>
      </c>
      <c r="O69" s="194">
        <v>80</v>
      </c>
      <c r="P69" s="195" t="str">
        <f t="shared" si="12"/>
        <v>MENOR</v>
      </c>
    </row>
    <row r="70" spans="1:16" x14ac:dyDescent="0.25">
      <c r="A70" s="235" t="s">
        <v>1144</v>
      </c>
      <c r="B70" s="137" t="s">
        <v>474</v>
      </c>
      <c r="C70" s="135" t="s">
        <v>1021</v>
      </c>
      <c r="D70" s="186" t="s">
        <v>978</v>
      </c>
      <c r="E70" s="213" t="s">
        <v>578</v>
      </c>
      <c r="F70" s="188">
        <f>VLOOKUP(E70,TECNICAS!$A$13:$K$117,11)</f>
        <v>80</v>
      </c>
      <c r="G70" s="196" t="s">
        <v>82</v>
      </c>
      <c r="H70" s="196" t="s">
        <v>82</v>
      </c>
      <c r="I70" s="190" t="s">
        <v>82</v>
      </c>
      <c r="J70" s="190" t="s">
        <v>82</v>
      </c>
      <c r="K70" s="192" t="s">
        <v>82</v>
      </c>
      <c r="L70" s="192" t="s">
        <v>82</v>
      </c>
      <c r="M70" s="217">
        <v>60</v>
      </c>
      <c r="N70" s="193" t="str">
        <f t="shared" si="11"/>
        <v>MAYOR</v>
      </c>
      <c r="O70" s="194">
        <v>80</v>
      </c>
      <c r="P70" s="195" t="str">
        <f t="shared" si="12"/>
        <v>CUMPLE</v>
      </c>
    </row>
    <row r="71" spans="1:16" x14ac:dyDescent="0.25">
      <c r="A71" s="235" t="s">
        <v>1145</v>
      </c>
      <c r="B71" s="137" t="s">
        <v>474</v>
      </c>
      <c r="C71" s="135" t="s">
        <v>1022</v>
      </c>
      <c r="D71" s="186" t="s">
        <v>978</v>
      </c>
      <c r="E71" s="213" t="s">
        <v>707</v>
      </c>
      <c r="F71" s="188">
        <f>VLOOKUP(E71,TECNICAS!$A$13:$K$117,11)</f>
        <v>75</v>
      </c>
      <c r="G71" s="196" t="s">
        <v>82</v>
      </c>
      <c r="H71" s="196" t="s">
        <v>82</v>
      </c>
      <c r="I71" s="190" t="s">
        <v>82</v>
      </c>
      <c r="J71" s="190" t="s">
        <v>82</v>
      </c>
      <c r="K71" s="192" t="s">
        <v>82</v>
      </c>
      <c r="L71" s="192" t="s">
        <v>82</v>
      </c>
      <c r="M71" s="217">
        <v>60</v>
      </c>
      <c r="N71" s="193" t="str">
        <f t="shared" si="11"/>
        <v>MAYOR</v>
      </c>
      <c r="O71" s="194">
        <v>80</v>
      </c>
      <c r="P71" s="195" t="str">
        <f t="shared" si="12"/>
        <v>MENOR</v>
      </c>
    </row>
    <row r="72" spans="1:16" x14ac:dyDescent="0.25">
      <c r="A72" s="235" t="s">
        <v>1146</v>
      </c>
      <c r="B72" s="137" t="s">
        <v>474</v>
      </c>
      <c r="C72" s="135" t="s">
        <v>1023</v>
      </c>
      <c r="D72" s="186" t="s">
        <v>978</v>
      </c>
      <c r="E72" s="213" t="s">
        <v>742</v>
      </c>
      <c r="F72" s="188">
        <f>VLOOKUP(E72,TECNICAS!$A$13:$K$117,11)</f>
        <v>80</v>
      </c>
      <c r="G72" s="196" t="s">
        <v>82</v>
      </c>
      <c r="H72" s="196" t="s">
        <v>82</v>
      </c>
      <c r="I72" s="190" t="s">
        <v>82</v>
      </c>
      <c r="J72" s="190" t="s">
        <v>82</v>
      </c>
      <c r="K72" s="192" t="s">
        <v>82</v>
      </c>
      <c r="L72" s="192" t="s">
        <v>82</v>
      </c>
      <c r="M72" s="217">
        <v>60</v>
      </c>
      <c r="N72" s="193" t="str">
        <f t="shared" si="11"/>
        <v>MAYOR</v>
      </c>
      <c r="O72" s="194">
        <v>80</v>
      </c>
      <c r="P72" s="195" t="str">
        <f t="shared" si="12"/>
        <v>CUMPLE</v>
      </c>
    </row>
    <row r="73" spans="1:16" x14ac:dyDescent="0.25">
      <c r="A73" s="235" t="s">
        <v>1147</v>
      </c>
      <c r="B73" s="137" t="s">
        <v>474</v>
      </c>
      <c r="C73" s="135" t="s">
        <v>1024</v>
      </c>
      <c r="D73" s="186" t="s">
        <v>967</v>
      </c>
      <c r="E73" s="219" t="s">
        <v>451</v>
      </c>
      <c r="F73" s="188">
        <f>VLOOKUP(E73,ADMINISTRATIVAS!$B$13:$L$76,11,FALSE)</f>
        <v>90</v>
      </c>
      <c r="G73" s="196" t="s">
        <v>82</v>
      </c>
      <c r="H73" s="196" t="s">
        <v>82</v>
      </c>
      <c r="I73" s="190" t="s">
        <v>82</v>
      </c>
      <c r="J73" s="190" t="s">
        <v>82</v>
      </c>
      <c r="K73" s="192" t="s">
        <v>82</v>
      </c>
      <c r="L73" s="192" t="s">
        <v>82</v>
      </c>
      <c r="M73" s="217">
        <v>60</v>
      </c>
      <c r="N73" s="193" t="str">
        <f t="shared" si="11"/>
        <v>MAYOR</v>
      </c>
      <c r="O73" s="194">
        <v>80</v>
      </c>
      <c r="P73" s="195" t="str">
        <f t="shared" si="12"/>
        <v>MAYOR</v>
      </c>
    </row>
    <row r="74" spans="1:16" x14ac:dyDescent="0.25">
      <c r="A74" s="234" t="s">
        <v>1148</v>
      </c>
      <c r="B74" s="210"/>
      <c r="C74" s="244"/>
      <c r="D74" s="220"/>
      <c r="E74" s="220"/>
      <c r="F74" s="208">
        <f>SUM(F63:F73)</f>
        <v>887</v>
      </c>
      <c r="G74" s="210">
        <f>SUM(G63:G73)</f>
        <v>0</v>
      </c>
      <c r="H74" s="210"/>
      <c r="I74" s="210">
        <f>SUM(I63:I73)</f>
        <v>0</v>
      </c>
      <c r="J74" s="210"/>
      <c r="K74" s="210">
        <f>SUM(K63:K73)</f>
        <v>0</v>
      </c>
      <c r="L74" s="210"/>
      <c r="M74" s="210">
        <f>SUM(M63:M73)</f>
        <v>660</v>
      </c>
      <c r="N74" s="210" t="str">
        <f>IFERROR(VLOOKUP("MENOR",N57:N73,1,FALSE),"CUMPLE")</f>
        <v>CUMPLE</v>
      </c>
      <c r="O74" s="210">
        <f>SUM(O63:O73)</f>
        <v>880</v>
      </c>
      <c r="P74" s="210" t="str">
        <f>IFERROR(VLOOKUP("MENOR",P57:P73,1,FALSE),"CUMPLE")</f>
        <v>MENOR</v>
      </c>
    </row>
    <row r="75" spans="1:16" ht="15.75" thickBot="1" x14ac:dyDescent="0.3">
      <c r="A75" s="236" t="s">
        <v>1149</v>
      </c>
      <c r="B75" s="237" t="s">
        <v>474</v>
      </c>
      <c r="C75" s="245" t="s">
        <v>180</v>
      </c>
      <c r="D75" s="222" t="s">
        <v>967</v>
      </c>
      <c r="E75" s="221" t="s">
        <v>359</v>
      </c>
      <c r="F75" s="188">
        <f>VLOOKUP(E75,ADMINISTRATIVAS!$B$13:$L$76,11,FALSE)</f>
        <v>80</v>
      </c>
      <c r="G75" s="196" t="s">
        <v>82</v>
      </c>
      <c r="H75" s="196" t="s">
        <v>82</v>
      </c>
      <c r="I75" s="190" t="s">
        <v>82</v>
      </c>
      <c r="J75" s="190" t="s">
        <v>82</v>
      </c>
      <c r="K75" s="192" t="s">
        <v>82</v>
      </c>
      <c r="L75" s="192" t="s">
        <v>82</v>
      </c>
      <c r="M75" s="217" t="s">
        <v>82</v>
      </c>
      <c r="N75" s="217" t="s">
        <v>82</v>
      </c>
      <c r="O75" s="223">
        <v>60</v>
      </c>
      <c r="P75" s="195" t="str">
        <f>IF($F75=O75,"CUMPLE",IF($F75&lt;O75,"MENOR","MAYOR"))</f>
        <v>MAYOR</v>
      </c>
    </row>
    <row r="76" spans="1:16" x14ac:dyDescent="0.25">
      <c r="A76" s="238" t="s">
        <v>1150</v>
      </c>
      <c r="B76" s="220"/>
      <c r="C76" s="244"/>
      <c r="D76" s="220"/>
      <c r="E76" s="220"/>
      <c r="F76" s="208">
        <f>SUM(F65:F75)</f>
        <v>1674</v>
      </c>
      <c r="G76" s="210"/>
      <c r="H76" s="210"/>
      <c r="I76" s="210"/>
      <c r="J76" s="210"/>
      <c r="K76" s="210"/>
      <c r="L76" s="210"/>
      <c r="M76" s="210"/>
      <c r="N76" s="210"/>
      <c r="O76" s="210">
        <f>SUM(O65:O75)</f>
        <v>1660</v>
      </c>
      <c r="P76" s="210" t="str">
        <f>IFERROR(VLOOKUP("MENOR",P75,1,FALSE),"CUMPLE")</f>
        <v>CUMPLE</v>
      </c>
    </row>
    <row r="77" spans="1:16" x14ac:dyDescent="0.25">
      <c r="F77" s="66"/>
      <c r="G77" s="66"/>
      <c r="I77" s="66"/>
      <c r="K77" s="66"/>
      <c r="M77" s="66"/>
      <c r="O77" s="66"/>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2"/>
  <sheetViews>
    <sheetView topLeftCell="A46" zoomScale="95" zoomScaleNormal="95" workbookViewId="0">
      <selection activeCell="M25" sqref="M25"/>
    </sheetView>
  </sheetViews>
  <sheetFormatPr baseColWidth="10" defaultRowHeight="15" x14ac:dyDescent="0.25"/>
  <cols>
    <col min="1" max="1" width="17.5703125" customWidth="1"/>
    <col min="2" max="2" width="16" customWidth="1"/>
    <col min="3" max="3" width="14.5703125" style="55" customWidth="1"/>
    <col min="4" max="4" width="18.28515625" style="55" customWidth="1"/>
    <col min="5" max="5" width="50" style="55" customWidth="1"/>
    <col min="6" max="6" width="19.140625" style="55" customWidth="1"/>
    <col min="7" max="7" width="17.42578125" customWidth="1"/>
    <col min="8" max="8" width="13.5703125" style="55" bestFit="1" customWidth="1"/>
    <col min="9" max="9" width="0" style="55" hidden="1" customWidth="1"/>
    <col min="10" max="10" width="15.28515625" customWidth="1"/>
  </cols>
  <sheetData>
    <row r="1" spans="1:10" x14ac:dyDescent="0.25">
      <c r="A1" s="693" t="s">
        <v>1</v>
      </c>
      <c r="B1" s="694"/>
      <c r="C1" s="761" t="s">
        <v>1092</v>
      </c>
      <c r="D1" s="762"/>
      <c r="E1" s="762"/>
      <c r="F1" s="763"/>
      <c r="G1" s="693" t="s">
        <v>1</v>
      </c>
      <c r="H1" s="694"/>
    </row>
    <row r="2" spans="1:10" x14ac:dyDescent="0.25">
      <c r="A2" s="695"/>
      <c r="B2" s="696"/>
      <c r="C2" s="764"/>
      <c r="D2" s="765"/>
      <c r="E2" s="765"/>
      <c r="F2" s="766"/>
      <c r="G2" s="695"/>
      <c r="H2" s="696"/>
      <c r="I2" s="55" t="s">
        <v>474</v>
      </c>
    </row>
    <row r="3" spans="1:10" x14ac:dyDescent="0.25">
      <c r="A3" s="695"/>
      <c r="B3" s="696"/>
      <c r="C3" s="764"/>
      <c r="D3" s="765"/>
      <c r="E3" s="765"/>
      <c r="F3" s="766"/>
      <c r="G3" s="695"/>
      <c r="H3" s="696"/>
      <c r="I3" s="55">
        <v>0</v>
      </c>
    </row>
    <row r="4" spans="1:10" ht="15.75" thickBot="1" x14ac:dyDescent="0.3">
      <c r="A4" s="695"/>
      <c r="B4" s="696"/>
      <c r="C4" s="767"/>
      <c r="D4" s="768"/>
      <c r="E4" s="768"/>
      <c r="F4" s="769"/>
      <c r="G4" s="695"/>
      <c r="H4" s="696"/>
      <c r="I4" s="55">
        <v>20</v>
      </c>
    </row>
    <row r="5" spans="1:10" x14ac:dyDescent="0.25">
      <c r="A5" s="695"/>
      <c r="B5" s="696"/>
      <c r="C5" s="770" t="str">
        <f>PORTADA!D10</f>
        <v>INSTITUCIÓN UNIVERSITARIA COLEGIO MAYOR DEL CAUCA</v>
      </c>
      <c r="D5" s="771"/>
      <c r="E5" s="771"/>
      <c r="F5" s="772"/>
      <c r="G5" s="695"/>
      <c r="H5" s="696"/>
      <c r="I5" s="55">
        <v>40</v>
      </c>
    </row>
    <row r="6" spans="1:10" x14ac:dyDescent="0.25">
      <c r="A6" s="695"/>
      <c r="B6" s="696"/>
      <c r="C6" s="773"/>
      <c r="D6" s="774"/>
      <c r="E6" s="774"/>
      <c r="F6" s="775"/>
      <c r="G6" s="695"/>
      <c r="H6" s="696"/>
      <c r="I6" s="55">
        <v>60</v>
      </c>
    </row>
    <row r="7" spans="1:10" x14ac:dyDescent="0.25">
      <c r="A7" s="695"/>
      <c r="B7" s="696"/>
      <c r="C7" s="773"/>
      <c r="D7" s="774"/>
      <c r="E7" s="774"/>
      <c r="F7" s="775"/>
      <c r="G7" s="695"/>
      <c r="H7" s="696"/>
      <c r="I7" s="55">
        <v>80</v>
      </c>
    </row>
    <row r="8" spans="1:10" x14ac:dyDescent="0.25">
      <c r="A8" s="695"/>
      <c r="B8" s="696"/>
      <c r="C8" s="773"/>
      <c r="D8" s="774"/>
      <c r="E8" s="774"/>
      <c r="F8" s="775"/>
      <c r="G8" s="695"/>
      <c r="H8" s="696"/>
      <c r="I8" s="55">
        <v>100</v>
      </c>
    </row>
    <row r="9" spans="1:10" ht="15.75" thickBot="1" x14ac:dyDescent="0.3">
      <c r="A9" s="697"/>
      <c r="B9" s="698"/>
      <c r="C9" s="776"/>
      <c r="D9" s="777"/>
      <c r="E9" s="777"/>
      <c r="F9" s="778"/>
      <c r="G9" s="697"/>
      <c r="H9" s="698"/>
    </row>
    <row r="11" spans="1:10" ht="15.75" thickBot="1" x14ac:dyDescent="0.3"/>
    <row r="12" spans="1:10" ht="45" x14ac:dyDescent="0.25">
      <c r="A12" s="224" t="s">
        <v>1025</v>
      </c>
      <c r="B12" s="225" t="s">
        <v>1026</v>
      </c>
      <c r="C12" s="225" t="s">
        <v>1027</v>
      </c>
      <c r="D12" s="226" t="s">
        <v>245</v>
      </c>
      <c r="E12" s="226" t="s">
        <v>952</v>
      </c>
      <c r="F12" s="226" t="s">
        <v>953</v>
      </c>
      <c r="G12" s="227" t="s">
        <v>1028</v>
      </c>
      <c r="H12" s="267" t="s">
        <v>1164</v>
      </c>
      <c r="J12" s="338" t="s">
        <v>1329</v>
      </c>
    </row>
    <row r="13" spans="1:10" s="291" customFormat="1" ht="180" x14ac:dyDescent="0.2">
      <c r="A13" s="287" t="s">
        <v>66</v>
      </c>
      <c r="B13" s="285" t="s">
        <v>1029</v>
      </c>
      <c r="C13" s="288" t="s">
        <v>474</v>
      </c>
      <c r="D13" s="288" t="s">
        <v>187</v>
      </c>
      <c r="E13" s="339" t="s">
        <v>1330</v>
      </c>
      <c r="F13" s="288" t="s">
        <v>474</v>
      </c>
      <c r="G13" s="289">
        <v>80</v>
      </c>
      <c r="H13" s="287" t="s">
        <v>66</v>
      </c>
      <c r="I13" s="290"/>
      <c r="J13" s="59"/>
    </row>
    <row r="14" spans="1:10" s="291" customFormat="1" ht="24" x14ac:dyDescent="0.2">
      <c r="A14" s="287" t="s">
        <v>66</v>
      </c>
      <c r="B14" s="288" t="s">
        <v>1030</v>
      </c>
      <c r="C14" s="288" t="s">
        <v>304</v>
      </c>
      <c r="D14" s="288" t="s">
        <v>187</v>
      </c>
      <c r="E14" s="285" t="s">
        <v>1031</v>
      </c>
      <c r="F14" s="288" t="s">
        <v>967</v>
      </c>
      <c r="G14" s="289">
        <v>80</v>
      </c>
      <c r="H14" s="287" t="s">
        <v>66</v>
      </c>
      <c r="I14" s="290"/>
      <c r="J14" s="440"/>
    </row>
    <row r="15" spans="1:10" s="291" customFormat="1" ht="36" x14ac:dyDescent="0.2">
      <c r="A15" s="287" t="s">
        <v>67</v>
      </c>
      <c r="B15" s="288" t="s">
        <v>1032</v>
      </c>
      <c r="C15" s="288" t="s">
        <v>304</v>
      </c>
      <c r="D15" s="288" t="s">
        <v>187</v>
      </c>
      <c r="E15" s="285" t="s">
        <v>231</v>
      </c>
      <c r="F15" s="288" t="s">
        <v>967</v>
      </c>
      <c r="G15" s="289">
        <v>80</v>
      </c>
      <c r="H15" s="287" t="s">
        <v>67</v>
      </c>
      <c r="I15" s="290"/>
      <c r="J15" s="440"/>
    </row>
    <row r="16" spans="1:10" s="291" customFormat="1" ht="24" x14ac:dyDescent="0.2">
      <c r="A16" s="287" t="s">
        <v>67</v>
      </c>
      <c r="B16" s="288" t="s">
        <v>1033</v>
      </c>
      <c r="C16" s="288" t="s">
        <v>304</v>
      </c>
      <c r="D16" s="288" t="s">
        <v>187</v>
      </c>
      <c r="E16" s="285" t="s">
        <v>232</v>
      </c>
      <c r="F16" s="288" t="s">
        <v>967</v>
      </c>
      <c r="G16" s="289">
        <v>100</v>
      </c>
      <c r="H16" s="287" t="s">
        <v>67</v>
      </c>
      <c r="I16" s="290"/>
      <c r="J16" s="440"/>
    </row>
    <row r="17" spans="1:10" s="291" customFormat="1" ht="108" x14ac:dyDescent="0.2">
      <c r="A17" s="287" t="s">
        <v>70</v>
      </c>
      <c r="B17" s="288" t="s">
        <v>1034</v>
      </c>
      <c r="C17" s="288" t="s">
        <v>299</v>
      </c>
      <c r="D17" s="288" t="s">
        <v>187</v>
      </c>
      <c r="E17" s="285" t="s">
        <v>1035</v>
      </c>
      <c r="F17" s="288" t="s">
        <v>967</v>
      </c>
      <c r="G17" s="289">
        <v>60</v>
      </c>
      <c r="H17" s="287" t="s">
        <v>70</v>
      </c>
      <c r="I17" s="290"/>
      <c r="J17" s="439"/>
    </row>
    <row r="18" spans="1:10" s="291" customFormat="1" ht="132" x14ac:dyDescent="0.2">
      <c r="A18" s="287" t="s">
        <v>69</v>
      </c>
      <c r="B18" s="285" t="s">
        <v>1036</v>
      </c>
      <c r="C18" s="288" t="s">
        <v>299</v>
      </c>
      <c r="D18" s="288" t="s">
        <v>187</v>
      </c>
      <c r="E18" s="285" t="s">
        <v>1331</v>
      </c>
      <c r="F18" s="288" t="s">
        <v>967</v>
      </c>
      <c r="G18" s="289">
        <v>80</v>
      </c>
      <c r="H18" s="287" t="s">
        <v>69</v>
      </c>
      <c r="I18" s="290"/>
      <c r="J18" s="59"/>
    </row>
    <row r="19" spans="1:10" s="291" customFormat="1" ht="24" x14ac:dyDescent="0.2">
      <c r="A19" s="287" t="s">
        <v>67</v>
      </c>
      <c r="B19" s="288" t="s">
        <v>1037</v>
      </c>
      <c r="C19" s="288" t="s">
        <v>474</v>
      </c>
      <c r="D19" s="288" t="s">
        <v>187</v>
      </c>
      <c r="E19" s="285" t="s">
        <v>1038</v>
      </c>
      <c r="F19" s="288" t="s">
        <v>474</v>
      </c>
      <c r="G19" s="289">
        <v>80</v>
      </c>
      <c r="H19" s="287" t="s">
        <v>67</v>
      </c>
      <c r="I19" s="290"/>
      <c r="J19" s="440"/>
    </row>
    <row r="20" spans="1:10" s="291" customFormat="1" ht="12" x14ac:dyDescent="0.2">
      <c r="A20" s="287" t="s">
        <v>70</v>
      </c>
      <c r="B20" s="288" t="s">
        <v>1039</v>
      </c>
      <c r="C20" s="288" t="s">
        <v>474</v>
      </c>
      <c r="D20" s="288" t="s">
        <v>187</v>
      </c>
      <c r="E20" s="285" t="s">
        <v>1332</v>
      </c>
      <c r="F20" s="288" t="s">
        <v>474</v>
      </c>
      <c r="G20" s="289">
        <v>60</v>
      </c>
      <c r="H20" s="287" t="s">
        <v>70</v>
      </c>
      <c r="I20" s="290"/>
      <c r="J20" s="452"/>
    </row>
    <row r="21" spans="1:10" s="291" customFormat="1" ht="24" x14ac:dyDescent="0.2">
      <c r="A21" s="287" t="s">
        <v>67</v>
      </c>
      <c r="B21" s="288" t="s">
        <v>1040</v>
      </c>
      <c r="C21" s="288" t="s">
        <v>474</v>
      </c>
      <c r="D21" s="288" t="s">
        <v>187</v>
      </c>
      <c r="E21" s="285" t="s">
        <v>1218</v>
      </c>
      <c r="F21" s="288" t="s">
        <v>971</v>
      </c>
      <c r="G21" s="289">
        <v>100</v>
      </c>
      <c r="H21" s="287" t="s">
        <v>67</v>
      </c>
      <c r="I21" s="290"/>
      <c r="J21" s="440"/>
    </row>
    <row r="22" spans="1:10" s="291" customFormat="1" ht="24" x14ac:dyDescent="0.2">
      <c r="A22" s="287" t="s">
        <v>67</v>
      </c>
      <c r="B22" s="288" t="s">
        <v>1041</v>
      </c>
      <c r="C22" s="288" t="s">
        <v>433</v>
      </c>
      <c r="D22" s="288" t="s">
        <v>187</v>
      </c>
      <c r="E22" s="285" t="s">
        <v>1042</v>
      </c>
      <c r="F22" s="288" t="s">
        <v>967</v>
      </c>
      <c r="G22" s="289">
        <v>80</v>
      </c>
      <c r="H22" s="287" t="s">
        <v>67</v>
      </c>
      <c r="I22" s="290"/>
      <c r="J22" s="440"/>
    </row>
    <row r="23" spans="1:10" s="291" customFormat="1" ht="72" x14ac:dyDescent="0.2">
      <c r="A23" s="287" t="s">
        <v>69</v>
      </c>
      <c r="B23" s="288" t="s">
        <v>1043</v>
      </c>
      <c r="C23" s="288" t="s">
        <v>433</v>
      </c>
      <c r="D23" s="288" t="s">
        <v>187</v>
      </c>
      <c r="E23" s="285" t="s">
        <v>1044</v>
      </c>
      <c r="F23" s="288" t="s">
        <v>967</v>
      </c>
      <c r="G23" s="289">
        <v>80</v>
      </c>
      <c r="H23" s="287" t="s">
        <v>69</v>
      </c>
      <c r="I23" s="290"/>
      <c r="J23" s="440"/>
    </row>
    <row r="24" spans="1:10" s="291" customFormat="1" ht="12" x14ac:dyDescent="0.2">
      <c r="A24" s="287" t="s">
        <v>76</v>
      </c>
      <c r="B24" s="288" t="s">
        <v>1045</v>
      </c>
      <c r="C24" s="288" t="s">
        <v>474</v>
      </c>
      <c r="D24" s="288" t="s">
        <v>187</v>
      </c>
      <c r="E24" s="285" t="s">
        <v>1046</v>
      </c>
      <c r="F24" s="288" t="s">
        <v>971</v>
      </c>
      <c r="G24" s="289">
        <v>80</v>
      </c>
      <c r="H24" s="287" t="s">
        <v>76</v>
      </c>
      <c r="I24" s="290"/>
      <c r="J24" s="440"/>
    </row>
    <row r="25" spans="1:10" s="291" customFormat="1" ht="132" x14ac:dyDescent="0.2">
      <c r="A25" s="287" t="s">
        <v>66</v>
      </c>
      <c r="B25" s="285" t="s">
        <v>1047</v>
      </c>
      <c r="C25" s="288" t="s">
        <v>747</v>
      </c>
      <c r="D25" s="288" t="s">
        <v>187</v>
      </c>
      <c r="E25" s="285" t="s">
        <v>1219</v>
      </c>
      <c r="F25" s="288" t="s">
        <v>967</v>
      </c>
      <c r="G25" s="289">
        <v>80</v>
      </c>
      <c r="H25" s="287" t="s">
        <v>66</v>
      </c>
      <c r="I25" s="290"/>
      <c r="J25" s="440"/>
    </row>
    <row r="26" spans="1:10" s="291" customFormat="1" ht="12" x14ac:dyDescent="0.2">
      <c r="A26" s="292" t="s">
        <v>67</v>
      </c>
      <c r="B26" s="282" t="s">
        <v>266</v>
      </c>
      <c r="C26" s="282" t="s">
        <v>264</v>
      </c>
      <c r="D26" s="293" t="s">
        <v>474</v>
      </c>
      <c r="E26" s="293" t="s">
        <v>474</v>
      </c>
      <c r="F26" s="293" t="s">
        <v>967</v>
      </c>
      <c r="G26" s="294">
        <f>VLOOKUP(C26,ADMINISTRATIVAS!$F$12:$L$76,7,FALSE)</f>
        <v>100</v>
      </c>
      <c r="H26" s="292" t="s">
        <v>67</v>
      </c>
      <c r="I26" s="290"/>
    </row>
    <row r="27" spans="1:10" s="291" customFormat="1" ht="12" x14ac:dyDescent="0.2">
      <c r="A27" s="292" t="s">
        <v>67</v>
      </c>
      <c r="B27" s="283" t="s">
        <v>1048</v>
      </c>
      <c r="C27" s="282" t="s">
        <v>283</v>
      </c>
      <c r="D27" s="293" t="s">
        <v>474</v>
      </c>
      <c r="E27" s="293" t="s">
        <v>474</v>
      </c>
      <c r="F27" s="293" t="s">
        <v>967</v>
      </c>
      <c r="G27" s="294">
        <f>VLOOKUP(C27,ADMINISTRATIVAS!$F$12:$L$76,7,FALSE)</f>
        <v>80</v>
      </c>
      <c r="H27" s="292" t="s">
        <v>67</v>
      </c>
      <c r="I27" s="290"/>
    </row>
    <row r="28" spans="1:10" s="291" customFormat="1" ht="12" x14ac:dyDescent="0.2">
      <c r="A28" s="292" t="s">
        <v>67</v>
      </c>
      <c r="B28" s="283" t="s">
        <v>343</v>
      </c>
      <c r="C28" s="282" t="s">
        <v>283</v>
      </c>
      <c r="D28" s="293" t="s">
        <v>474</v>
      </c>
      <c r="E28" s="293" t="s">
        <v>474</v>
      </c>
      <c r="F28" s="293" t="s">
        <v>967</v>
      </c>
      <c r="G28" s="294">
        <f>VLOOKUP(C28,ADMINISTRATIVAS!$F$12:$L$76,7,FALSE)</f>
        <v>80</v>
      </c>
      <c r="H28" s="292" t="s">
        <v>67</v>
      </c>
      <c r="I28" s="290"/>
    </row>
    <row r="29" spans="1:10" s="291" customFormat="1" ht="12" x14ac:dyDescent="0.2">
      <c r="A29" s="292" t="s">
        <v>76</v>
      </c>
      <c r="B29" s="283" t="s">
        <v>1049</v>
      </c>
      <c r="C29" s="282" t="s">
        <v>283</v>
      </c>
      <c r="D29" s="293" t="s">
        <v>474</v>
      </c>
      <c r="E29" s="293" t="s">
        <v>474</v>
      </c>
      <c r="F29" s="293" t="s">
        <v>967</v>
      </c>
      <c r="G29" s="294">
        <f>VLOOKUP(C29,ADMINISTRATIVAS!$F$12:$L$76,7,FALSE)</f>
        <v>80</v>
      </c>
      <c r="H29" s="292" t="s">
        <v>76</v>
      </c>
      <c r="I29" s="290"/>
    </row>
    <row r="30" spans="1:10" s="291" customFormat="1" ht="12" x14ac:dyDescent="0.2">
      <c r="A30" s="292" t="s">
        <v>76</v>
      </c>
      <c r="B30" s="283" t="s">
        <v>1050</v>
      </c>
      <c r="C30" s="282" t="s">
        <v>283</v>
      </c>
      <c r="D30" s="293" t="s">
        <v>474</v>
      </c>
      <c r="E30" s="293" t="s">
        <v>474</v>
      </c>
      <c r="F30" s="293" t="s">
        <v>967</v>
      </c>
      <c r="G30" s="294">
        <f>VLOOKUP(C30,ADMINISTRATIVAS!$F$12:$L$76,7,FALSE)</f>
        <v>80</v>
      </c>
      <c r="H30" s="292" t="s">
        <v>76</v>
      </c>
      <c r="I30" s="290"/>
    </row>
    <row r="31" spans="1:10" s="291" customFormat="1" ht="12" x14ac:dyDescent="0.2">
      <c r="A31" s="292" t="s">
        <v>76</v>
      </c>
      <c r="B31" s="283" t="s">
        <v>1051</v>
      </c>
      <c r="C31" s="282" t="s">
        <v>283</v>
      </c>
      <c r="D31" s="293" t="s">
        <v>474</v>
      </c>
      <c r="E31" s="293" t="s">
        <v>474</v>
      </c>
      <c r="F31" s="293" t="s">
        <v>967</v>
      </c>
      <c r="G31" s="294">
        <f>VLOOKUP(C31,ADMINISTRATIVAS!$F$12:$L$76,7,FALSE)</f>
        <v>80</v>
      </c>
      <c r="H31" s="292" t="s">
        <v>76</v>
      </c>
      <c r="I31" s="290"/>
    </row>
    <row r="32" spans="1:10" s="291" customFormat="1" ht="12" x14ac:dyDescent="0.2">
      <c r="A32" s="292" t="s">
        <v>76</v>
      </c>
      <c r="B32" s="283" t="s">
        <v>1052</v>
      </c>
      <c r="C32" s="282" t="s">
        <v>283</v>
      </c>
      <c r="D32" s="293" t="s">
        <v>474</v>
      </c>
      <c r="E32" s="293" t="s">
        <v>474</v>
      </c>
      <c r="F32" s="293" t="s">
        <v>967</v>
      </c>
      <c r="G32" s="294">
        <f>VLOOKUP(C32,ADMINISTRATIVAS!$F$12:$L$76,7,FALSE)</f>
        <v>80</v>
      </c>
      <c r="H32" s="292" t="s">
        <v>76</v>
      </c>
      <c r="I32" s="290"/>
    </row>
    <row r="33" spans="1:9" s="291" customFormat="1" ht="12" x14ac:dyDescent="0.2">
      <c r="A33" s="292" t="s">
        <v>66</v>
      </c>
      <c r="B33" s="283" t="s">
        <v>1053</v>
      </c>
      <c r="C33" s="282" t="s">
        <v>283</v>
      </c>
      <c r="D33" s="293" t="s">
        <v>474</v>
      </c>
      <c r="E33" s="293" t="s">
        <v>474</v>
      </c>
      <c r="F33" s="293" t="s">
        <v>967</v>
      </c>
      <c r="G33" s="294">
        <f>VLOOKUP(C33,ADMINISTRATIVAS!$F$12:$L$76,7,FALSE)</f>
        <v>80</v>
      </c>
      <c r="H33" s="292" t="s">
        <v>66</v>
      </c>
      <c r="I33" s="290"/>
    </row>
    <row r="34" spans="1:9" s="291" customFormat="1" ht="12" x14ac:dyDescent="0.2">
      <c r="A34" s="292" t="s">
        <v>70</v>
      </c>
      <c r="B34" s="283" t="s">
        <v>1054</v>
      </c>
      <c r="C34" s="282" t="s">
        <v>283</v>
      </c>
      <c r="D34" s="293" t="s">
        <v>474</v>
      </c>
      <c r="E34" s="293" t="s">
        <v>474</v>
      </c>
      <c r="F34" s="293" t="s">
        <v>967</v>
      </c>
      <c r="G34" s="294">
        <f>VLOOKUP(C34,ADMINISTRATIVAS!$F$12:$L$76,7,FALSE)</f>
        <v>80</v>
      </c>
      <c r="H34" s="292" t="s">
        <v>70</v>
      </c>
      <c r="I34" s="290"/>
    </row>
    <row r="35" spans="1:9" s="291" customFormat="1" ht="12" x14ac:dyDescent="0.2">
      <c r="A35" s="292" t="s">
        <v>76</v>
      </c>
      <c r="B35" s="283" t="s">
        <v>1055</v>
      </c>
      <c r="C35" s="282" t="s">
        <v>289</v>
      </c>
      <c r="D35" s="293" t="s">
        <v>474</v>
      </c>
      <c r="E35" s="293" t="s">
        <v>474</v>
      </c>
      <c r="F35" s="293" t="s">
        <v>967</v>
      </c>
      <c r="G35" s="294">
        <f>VLOOKUP(C35,ADMINISTRATIVAS!$F$12:$L$76,7,FALSE)</f>
        <v>80</v>
      </c>
      <c r="H35" s="292" t="s">
        <v>76</v>
      </c>
      <c r="I35" s="290"/>
    </row>
    <row r="36" spans="1:9" s="291" customFormat="1" ht="12" x14ac:dyDescent="0.2">
      <c r="A36" s="292" t="s">
        <v>76</v>
      </c>
      <c r="B36" s="283" t="s">
        <v>334</v>
      </c>
      <c r="C36" s="282" t="s">
        <v>289</v>
      </c>
      <c r="D36" s="293" t="s">
        <v>474</v>
      </c>
      <c r="E36" s="293" t="s">
        <v>474</v>
      </c>
      <c r="F36" s="293" t="s">
        <v>967</v>
      </c>
      <c r="G36" s="294">
        <f>VLOOKUP(C36,ADMINISTRATIVAS!$F$12:$L$76,7,FALSE)</f>
        <v>80</v>
      </c>
      <c r="H36" s="292" t="s">
        <v>76</v>
      </c>
      <c r="I36" s="290"/>
    </row>
    <row r="37" spans="1:9" s="291" customFormat="1" ht="12" x14ac:dyDescent="0.2">
      <c r="A37" s="292" t="s">
        <v>70</v>
      </c>
      <c r="B37" s="283" t="s">
        <v>1056</v>
      </c>
      <c r="C37" s="282" t="s">
        <v>289</v>
      </c>
      <c r="D37" s="293" t="s">
        <v>474</v>
      </c>
      <c r="E37" s="293" t="s">
        <v>474</v>
      </c>
      <c r="F37" s="293" t="s">
        <v>967</v>
      </c>
      <c r="G37" s="294">
        <f>VLOOKUP(C37,ADMINISTRATIVAS!$F$12:$L$76,7,FALSE)</f>
        <v>80</v>
      </c>
      <c r="H37" s="292" t="s">
        <v>70</v>
      </c>
      <c r="I37" s="290"/>
    </row>
    <row r="38" spans="1:9" s="291" customFormat="1" ht="12" x14ac:dyDescent="0.2">
      <c r="A38" s="292" t="s">
        <v>70</v>
      </c>
      <c r="B38" s="282" t="s">
        <v>295</v>
      </c>
      <c r="C38" s="282" t="s">
        <v>294</v>
      </c>
      <c r="D38" s="293" t="s">
        <v>474</v>
      </c>
      <c r="E38" s="293" t="s">
        <v>474</v>
      </c>
      <c r="F38" s="293" t="s">
        <v>967</v>
      </c>
      <c r="G38" s="294">
        <f>VLOOKUP(C38,ADMINISTRATIVAS!$F$12:$L$76,7,FALSE)</f>
        <v>80</v>
      </c>
      <c r="H38" s="292" t="s">
        <v>70</v>
      </c>
      <c r="I38" s="290"/>
    </row>
    <row r="39" spans="1:9" s="291" customFormat="1" ht="12" x14ac:dyDescent="0.2">
      <c r="A39" s="292" t="s">
        <v>67</v>
      </c>
      <c r="B39" s="282" t="s">
        <v>300</v>
      </c>
      <c r="C39" s="282" t="s">
        <v>299</v>
      </c>
      <c r="D39" s="293" t="s">
        <v>474</v>
      </c>
      <c r="E39" s="293" t="s">
        <v>474</v>
      </c>
      <c r="F39" s="293" t="s">
        <v>967</v>
      </c>
      <c r="G39" s="294">
        <f>VLOOKUP(C39,ADMINISTRATIVAS!$F$12:$L$76,7,FALSE)</f>
        <v>100</v>
      </c>
      <c r="H39" s="292" t="s">
        <v>67</v>
      </c>
      <c r="I39" s="290"/>
    </row>
    <row r="40" spans="1:9" s="291" customFormat="1" ht="12" x14ac:dyDescent="0.2">
      <c r="A40" s="292" t="s">
        <v>76</v>
      </c>
      <c r="B40" s="283" t="s">
        <v>795</v>
      </c>
      <c r="C40" s="282" t="s">
        <v>304</v>
      </c>
      <c r="D40" s="293" t="s">
        <v>474</v>
      </c>
      <c r="E40" s="293" t="s">
        <v>474</v>
      </c>
      <c r="F40" s="293" t="s">
        <v>967</v>
      </c>
      <c r="G40" s="294">
        <f>VLOOKUP(C40,ADMINISTRATIVAS!$F$12:$L$76,7,FALSE)</f>
        <v>80</v>
      </c>
      <c r="H40" s="292" t="s">
        <v>76</v>
      </c>
      <c r="I40" s="290"/>
    </row>
    <row r="41" spans="1:9" s="291" customFormat="1" ht="12" x14ac:dyDescent="0.2">
      <c r="A41" s="292" t="s">
        <v>76</v>
      </c>
      <c r="B41" s="283" t="s">
        <v>318</v>
      </c>
      <c r="C41" s="283" t="s">
        <v>317</v>
      </c>
      <c r="D41" s="293" t="s">
        <v>474</v>
      </c>
      <c r="E41" s="293" t="s">
        <v>474</v>
      </c>
      <c r="F41" s="293" t="s">
        <v>967</v>
      </c>
      <c r="G41" s="294">
        <f>VLOOKUP(C41,ADMINISTRATIVAS!$F$12:$L$76,7,FALSE)</f>
        <v>80</v>
      </c>
      <c r="H41" s="292" t="s">
        <v>76</v>
      </c>
      <c r="I41" s="290"/>
    </row>
    <row r="42" spans="1:9" s="291" customFormat="1" ht="12" x14ac:dyDescent="0.2">
      <c r="A42" s="292" t="s">
        <v>76</v>
      </c>
      <c r="B42" s="283" t="s">
        <v>334</v>
      </c>
      <c r="C42" s="282" t="s">
        <v>329</v>
      </c>
      <c r="D42" s="293" t="s">
        <v>474</v>
      </c>
      <c r="E42" s="293" t="s">
        <v>474</v>
      </c>
      <c r="F42" s="293" t="s">
        <v>967</v>
      </c>
      <c r="G42" s="294">
        <f>VLOOKUP(C42,ADMINISTRATIVAS!$F$12:$L$76,7,FALSE)</f>
        <v>0</v>
      </c>
      <c r="H42" s="292" t="s">
        <v>76</v>
      </c>
      <c r="I42" s="290"/>
    </row>
    <row r="43" spans="1:9" s="291" customFormat="1" ht="12" x14ac:dyDescent="0.2">
      <c r="A43" s="292" t="s">
        <v>76</v>
      </c>
      <c r="B43" s="283" t="s">
        <v>391</v>
      </c>
      <c r="C43" s="282" t="s">
        <v>329</v>
      </c>
      <c r="D43" s="293" t="s">
        <v>474</v>
      </c>
      <c r="E43" s="293" t="s">
        <v>474</v>
      </c>
      <c r="F43" s="293" t="s">
        <v>967</v>
      </c>
      <c r="G43" s="294">
        <f>VLOOKUP(C43,ADMINISTRATIVAS!$F$12:$L$76,7,FALSE)</f>
        <v>0</v>
      </c>
      <c r="H43" s="292" t="s">
        <v>76</v>
      </c>
      <c r="I43" s="290"/>
    </row>
    <row r="44" spans="1:9" s="291" customFormat="1" ht="12" x14ac:dyDescent="0.2">
      <c r="A44" s="292" t="s">
        <v>76</v>
      </c>
      <c r="B44" s="282" t="s">
        <v>334</v>
      </c>
      <c r="C44" s="282" t="s">
        <v>333</v>
      </c>
      <c r="D44" s="293" t="s">
        <v>474</v>
      </c>
      <c r="E44" s="293" t="s">
        <v>474</v>
      </c>
      <c r="F44" s="293" t="s">
        <v>967</v>
      </c>
      <c r="G44" s="294">
        <f>VLOOKUP(C44,ADMINISTRATIVAS!$F$12:$L$76,7,FALSE)</f>
        <v>80</v>
      </c>
      <c r="H44" s="292" t="s">
        <v>76</v>
      </c>
      <c r="I44" s="290"/>
    </row>
    <row r="45" spans="1:9" s="291" customFormat="1" ht="12" x14ac:dyDescent="0.2">
      <c r="A45" s="292" t="s">
        <v>67</v>
      </c>
      <c r="B45" s="282" t="s">
        <v>343</v>
      </c>
      <c r="C45" s="283" t="s">
        <v>342</v>
      </c>
      <c r="D45" s="293" t="s">
        <v>474</v>
      </c>
      <c r="E45" s="293" t="s">
        <v>474</v>
      </c>
      <c r="F45" s="293" t="s">
        <v>967</v>
      </c>
      <c r="G45" s="294">
        <f>VLOOKUP(C45,ADMINISTRATIVAS!$F$12:$L$76,7,FALSE)</f>
        <v>100</v>
      </c>
      <c r="H45" s="292" t="s">
        <v>67</v>
      </c>
      <c r="I45" s="290"/>
    </row>
    <row r="46" spans="1:9" s="291" customFormat="1" ht="12" x14ac:dyDescent="0.2">
      <c r="A46" s="292" t="s">
        <v>76</v>
      </c>
      <c r="B46" s="283" t="s">
        <v>1057</v>
      </c>
      <c r="C46" s="283" t="s">
        <v>347</v>
      </c>
      <c r="D46" s="293" t="s">
        <v>474</v>
      </c>
      <c r="E46" s="293" t="s">
        <v>474</v>
      </c>
      <c r="F46" s="293" t="s">
        <v>967</v>
      </c>
      <c r="G46" s="294">
        <f>VLOOKUP(C46,ADMINISTRATIVAS!$F$12:$L$76,7,FALSE)</f>
        <v>80</v>
      </c>
      <c r="H46" s="292" t="s">
        <v>76</v>
      </c>
      <c r="I46" s="290"/>
    </row>
    <row r="47" spans="1:9" s="291" customFormat="1" ht="12" x14ac:dyDescent="0.2">
      <c r="A47" s="292" t="s">
        <v>76</v>
      </c>
      <c r="B47" s="283" t="s">
        <v>1049</v>
      </c>
      <c r="C47" s="283" t="s">
        <v>347</v>
      </c>
      <c r="D47" s="293" t="s">
        <v>474</v>
      </c>
      <c r="E47" s="293" t="s">
        <v>474</v>
      </c>
      <c r="F47" s="293" t="s">
        <v>967</v>
      </c>
      <c r="G47" s="294">
        <f>VLOOKUP(C47,ADMINISTRATIVAS!$F$12:$L$76,7,FALSE)</f>
        <v>80</v>
      </c>
      <c r="H47" s="292" t="s">
        <v>76</v>
      </c>
      <c r="I47" s="290"/>
    </row>
    <row r="48" spans="1:9" s="291" customFormat="1" ht="12" x14ac:dyDescent="0.2">
      <c r="A48" s="292" t="s">
        <v>76</v>
      </c>
      <c r="B48" s="283" t="s">
        <v>1050</v>
      </c>
      <c r="C48" s="283" t="s">
        <v>347</v>
      </c>
      <c r="D48" s="293" t="s">
        <v>474</v>
      </c>
      <c r="E48" s="293" t="s">
        <v>474</v>
      </c>
      <c r="F48" s="293" t="s">
        <v>967</v>
      </c>
      <c r="G48" s="294">
        <f>VLOOKUP(C48,ADMINISTRATIVAS!$F$12:$L$76,7,FALSE)</f>
        <v>80</v>
      </c>
      <c r="H48" s="292" t="s">
        <v>76</v>
      </c>
      <c r="I48" s="290"/>
    </row>
    <row r="49" spans="1:9" s="291" customFormat="1" ht="12" x14ac:dyDescent="0.2">
      <c r="A49" s="292" t="s">
        <v>76</v>
      </c>
      <c r="B49" s="283" t="s">
        <v>1051</v>
      </c>
      <c r="C49" s="283" t="s">
        <v>347</v>
      </c>
      <c r="D49" s="293" t="s">
        <v>474</v>
      </c>
      <c r="E49" s="293" t="s">
        <v>474</v>
      </c>
      <c r="F49" s="293" t="s">
        <v>967</v>
      </c>
      <c r="G49" s="294">
        <f>VLOOKUP(C49,ADMINISTRATIVAS!$F$12:$L$76,7,FALSE)</f>
        <v>80</v>
      </c>
      <c r="H49" s="292" t="s">
        <v>76</v>
      </c>
      <c r="I49" s="290"/>
    </row>
    <row r="50" spans="1:9" s="291" customFormat="1" ht="12" x14ac:dyDescent="0.2">
      <c r="A50" s="292" t="s">
        <v>76</v>
      </c>
      <c r="B50" s="283" t="s">
        <v>1052</v>
      </c>
      <c r="C50" s="283" t="s">
        <v>347</v>
      </c>
      <c r="D50" s="293" t="s">
        <v>474</v>
      </c>
      <c r="E50" s="293" t="s">
        <v>474</v>
      </c>
      <c r="F50" s="293" t="s">
        <v>967</v>
      </c>
      <c r="G50" s="294">
        <f>VLOOKUP(C50,ADMINISTRATIVAS!$F$12:$L$76,7,FALSE)</f>
        <v>80</v>
      </c>
      <c r="H50" s="292" t="s">
        <v>76</v>
      </c>
      <c r="I50" s="290"/>
    </row>
    <row r="51" spans="1:9" s="291" customFormat="1" ht="12" x14ac:dyDescent="0.2">
      <c r="A51" s="292" t="s">
        <v>76</v>
      </c>
      <c r="B51" s="283" t="s">
        <v>334</v>
      </c>
      <c r="C51" s="282" t="s">
        <v>362</v>
      </c>
      <c r="D51" s="293" t="s">
        <v>474</v>
      </c>
      <c r="E51" s="293" t="s">
        <v>474</v>
      </c>
      <c r="F51" s="293" t="s">
        <v>967</v>
      </c>
      <c r="G51" s="294">
        <f>VLOOKUP(C51,ADMINISTRATIVAS!$F$12:$L$76,7,FALSE)</f>
        <v>80</v>
      </c>
      <c r="H51" s="292" t="s">
        <v>76</v>
      </c>
      <c r="I51" s="290"/>
    </row>
    <row r="52" spans="1:9" s="291" customFormat="1" ht="12" x14ac:dyDescent="0.2">
      <c r="A52" s="292" t="s">
        <v>76</v>
      </c>
      <c r="B52" s="283" t="s">
        <v>391</v>
      </c>
      <c r="C52" s="282" t="s">
        <v>362</v>
      </c>
      <c r="D52" s="293" t="s">
        <v>474</v>
      </c>
      <c r="E52" s="293" t="s">
        <v>474</v>
      </c>
      <c r="F52" s="293" t="s">
        <v>967</v>
      </c>
      <c r="G52" s="294">
        <f>VLOOKUP(C52,ADMINISTRATIVAS!$F$12:$L$76,7,FALSE)</f>
        <v>80</v>
      </c>
      <c r="H52" s="292" t="s">
        <v>76</v>
      </c>
      <c r="I52" s="290"/>
    </row>
    <row r="53" spans="1:9" s="291" customFormat="1" ht="12" x14ac:dyDescent="0.2">
      <c r="A53" s="292" t="s">
        <v>67</v>
      </c>
      <c r="B53" s="283" t="s">
        <v>1058</v>
      </c>
      <c r="C53" s="282" t="s">
        <v>373</v>
      </c>
      <c r="D53" s="293" t="s">
        <v>474</v>
      </c>
      <c r="E53" s="293" t="s">
        <v>474</v>
      </c>
      <c r="F53" s="293" t="s">
        <v>967</v>
      </c>
      <c r="G53" s="294">
        <f>VLOOKUP(C53,ADMINISTRATIVAS!$F$12:$L$76,7,FALSE)</f>
        <v>80</v>
      </c>
      <c r="H53" s="292" t="s">
        <v>67</v>
      </c>
      <c r="I53" s="290"/>
    </row>
    <row r="54" spans="1:9" s="291" customFormat="1" ht="12" x14ac:dyDescent="0.2">
      <c r="A54" s="292" t="s">
        <v>67</v>
      </c>
      <c r="B54" s="283" t="s">
        <v>1059</v>
      </c>
      <c r="C54" s="282" t="s">
        <v>373</v>
      </c>
      <c r="D54" s="293" t="s">
        <v>474</v>
      </c>
      <c r="E54" s="293" t="s">
        <v>474</v>
      </c>
      <c r="F54" s="293" t="s">
        <v>967</v>
      </c>
      <c r="G54" s="294">
        <f>VLOOKUP(C54,ADMINISTRATIVAS!$F$12:$L$76,7,FALSE)</f>
        <v>80</v>
      </c>
      <c r="H54" s="292" t="s">
        <v>67</v>
      </c>
      <c r="I54" s="290"/>
    </row>
    <row r="55" spans="1:9" s="291" customFormat="1" ht="12" x14ac:dyDescent="0.2">
      <c r="A55" s="292" t="s">
        <v>67</v>
      </c>
      <c r="B55" s="283" t="s">
        <v>1060</v>
      </c>
      <c r="C55" s="282" t="s">
        <v>373</v>
      </c>
      <c r="D55" s="293" t="s">
        <v>474</v>
      </c>
      <c r="E55" s="293" t="s">
        <v>474</v>
      </c>
      <c r="F55" s="293" t="s">
        <v>967</v>
      </c>
      <c r="G55" s="294">
        <f>VLOOKUP(C55,ADMINISTRATIVAS!$F$12:$L$76,7,FALSE)</f>
        <v>80</v>
      </c>
      <c r="H55" s="292" t="s">
        <v>67</v>
      </c>
      <c r="I55" s="290"/>
    </row>
    <row r="56" spans="1:9" s="291" customFormat="1" ht="12" x14ac:dyDescent="0.2">
      <c r="A56" s="292" t="s">
        <v>67</v>
      </c>
      <c r="B56" s="283" t="s">
        <v>1058</v>
      </c>
      <c r="C56" s="282" t="s">
        <v>380</v>
      </c>
      <c r="D56" s="293" t="s">
        <v>474</v>
      </c>
      <c r="E56" s="293" t="s">
        <v>474</v>
      </c>
      <c r="F56" s="293" t="s">
        <v>967</v>
      </c>
      <c r="G56" s="294">
        <f>VLOOKUP(C56,ADMINISTRATIVAS!$F$12:$L$76,7,FALSE)</f>
        <v>80</v>
      </c>
      <c r="H56" s="292" t="s">
        <v>67</v>
      </c>
      <c r="I56" s="290"/>
    </row>
    <row r="57" spans="1:9" s="291" customFormat="1" ht="12" x14ac:dyDescent="0.2">
      <c r="A57" s="292" t="s">
        <v>67</v>
      </c>
      <c r="B57" s="283" t="s">
        <v>1059</v>
      </c>
      <c r="C57" s="282" t="s">
        <v>380</v>
      </c>
      <c r="D57" s="293" t="s">
        <v>474</v>
      </c>
      <c r="E57" s="293" t="s">
        <v>474</v>
      </c>
      <c r="F57" s="293" t="s">
        <v>967</v>
      </c>
      <c r="G57" s="294">
        <f>VLOOKUP(C57,ADMINISTRATIVAS!$F$12:$L$76,7,FALSE)</f>
        <v>80</v>
      </c>
      <c r="H57" s="292" t="s">
        <v>67</v>
      </c>
      <c r="I57" s="290"/>
    </row>
    <row r="58" spans="1:9" s="291" customFormat="1" ht="12" x14ac:dyDescent="0.2">
      <c r="A58" s="292" t="s">
        <v>76</v>
      </c>
      <c r="B58" s="282" t="s">
        <v>391</v>
      </c>
      <c r="C58" s="282" t="s">
        <v>390</v>
      </c>
      <c r="D58" s="293" t="s">
        <v>474</v>
      </c>
      <c r="E58" s="293" t="s">
        <v>474</v>
      </c>
      <c r="F58" s="293" t="s">
        <v>967</v>
      </c>
      <c r="G58" s="294">
        <f>VLOOKUP(C58,ADMINISTRATIVAS!$F$12:$L$76,7,FALSE)</f>
        <v>80</v>
      </c>
      <c r="H58" s="292" t="s">
        <v>76</v>
      </c>
      <c r="I58" s="290"/>
    </row>
    <row r="59" spans="1:9" s="291" customFormat="1" ht="12" x14ac:dyDescent="0.2">
      <c r="A59" s="292" t="s">
        <v>76</v>
      </c>
      <c r="B59" s="283" t="s">
        <v>334</v>
      </c>
      <c r="C59" s="282" t="s">
        <v>403</v>
      </c>
      <c r="D59" s="293" t="s">
        <v>474</v>
      </c>
      <c r="E59" s="293" t="s">
        <v>474</v>
      </c>
      <c r="F59" s="293" t="s">
        <v>967</v>
      </c>
      <c r="G59" s="294">
        <f>VLOOKUP(C59,ADMINISTRATIVAS!$F$12:$L$76,7,FALSE)</f>
        <v>80</v>
      </c>
      <c r="H59" s="292" t="s">
        <v>76</v>
      </c>
      <c r="I59" s="290"/>
    </row>
    <row r="60" spans="1:9" s="291" customFormat="1" ht="12" x14ac:dyDescent="0.2">
      <c r="A60" s="292" t="s">
        <v>76</v>
      </c>
      <c r="B60" s="283" t="s">
        <v>669</v>
      </c>
      <c r="C60" s="282" t="s">
        <v>403</v>
      </c>
      <c r="D60" s="293" t="s">
        <v>474</v>
      </c>
      <c r="E60" s="293" t="s">
        <v>474</v>
      </c>
      <c r="F60" s="293" t="s">
        <v>967</v>
      </c>
      <c r="G60" s="294">
        <f>VLOOKUP(C60,ADMINISTRATIVAS!$F$12:$L$76,7,FALSE)</f>
        <v>80</v>
      </c>
      <c r="H60" s="292" t="s">
        <v>76</v>
      </c>
      <c r="I60" s="290"/>
    </row>
    <row r="61" spans="1:9" s="291" customFormat="1" ht="12" x14ac:dyDescent="0.2">
      <c r="A61" s="292" t="s">
        <v>76</v>
      </c>
      <c r="B61" s="283" t="s">
        <v>1061</v>
      </c>
      <c r="C61" s="282" t="s">
        <v>407</v>
      </c>
      <c r="D61" s="293" t="s">
        <v>474</v>
      </c>
      <c r="E61" s="293" t="s">
        <v>474</v>
      </c>
      <c r="F61" s="293" t="s">
        <v>967</v>
      </c>
      <c r="G61" s="294">
        <f>VLOOKUP(C61,ADMINISTRATIVAS!$F$12:$L$76,7,FALSE)</f>
        <v>60</v>
      </c>
      <c r="H61" s="292" t="s">
        <v>76</v>
      </c>
      <c r="I61" s="290"/>
    </row>
    <row r="62" spans="1:9" s="291" customFormat="1" ht="12" x14ac:dyDescent="0.2">
      <c r="A62" s="292" t="s">
        <v>76</v>
      </c>
      <c r="B62" s="283" t="s">
        <v>1062</v>
      </c>
      <c r="C62" s="282" t="s">
        <v>407</v>
      </c>
      <c r="D62" s="293" t="s">
        <v>474</v>
      </c>
      <c r="E62" s="293" t="s">
        <v>474</v>
      </c>
      <c r="F62" s="293" t="s">
        <v>967</v>
      </c>
      <c r="G62" s="294">
        <f>VLOOKUP(C62,ADMINISTRATIVAS!$F$12:$L$76,7,FALSE)</f>
        <v>60</v>
      </c>
      <c r="H62" s="292" t="s">
        <v>76</v>
      </c>
      <c r="I62" s="290"/>
    </row>
    <row r="63" spans="1:9" s="291" customFormat="1" ht="12" x14ac:dyDescent="0.2">
      <c r="A63" s="292" t="s">
        <v>76</v>
      </c>
      <c r="B63" s="283" t="s">
        <v>1063</v>
      </c>
      <c r="C63" s="282" t="s">
        <v>407</v>
      </c>
      <c r="D63" s="293" t="s">
        <v>474</v>
      </c>
      <c r="E63" s="293" t="s">
        <v>474</v>
      </c>
      <c r="F63" s="293" t="s">
        <v>967</v>
      </c>
      <c r="G63" s="294">
        <f>VLOOKUP(C63,ADMINISTRATIVAS!$F$12:$L$76,7,FALSE)</f>
        <v>60</v>
      </c>
      <c r="H63" s="292" t="s">
        <v>76</v>
      </c>
      <c r="I63" s="290"/>
    </row>
    <row r="64" spans="1:9" s="291" customFormat="1" ht="12" x14ac:dyDescent="0.2">
      <c r="A64" s="292" t="s">
        <v>76</v>
      </c>
      <c r="B64" s="283" t="s">
        <v>334</v>
      </c>
      <c r="C64" s="282" t="s">
        <v>407</v>
      </c>
      <c r="D64" s="293" t="s">
        <v>474</v>
      </c>
      <c r="E64" s="293" t="s">
        <v>474</v>
      </c>
      <c r="F64" s="293" t="s">
        <v>967</v>
      </c>
      <c r="G64" s="294">
        <f>VLOOKUP(C64,ADMINISTRATIVAS!$F$12:$L$76,7,FALSE)</f>
        <v>60</v>
      </c>
      <c r="H64" s="292" t="s">
        <v>76</v>
      </c>
      <c r="I64" s="290"/>
    </row>
    <row r="65" spans="1:9" s="291" customFormat="1" ht="12" x14ac:dyDescent="0.2">
      <c r="A65" s="292" t="s">
        <v>76</v>
      </c>
      <c r="B65" s="283" t="s">
        <v>1064</v>
      </c>
      <c r="C65" s="282" t="s">
        <v>407</v>
      </c>
      <c r="D65" s="293" t="s">
        <v>474</v>
      </c>
      <c r="E65" s="293" t="s">
        <v>474</v>
      </c>
      <c r="F65" s="293" t="s">
        <v>967</v>
      </c>
      <c r="G65" s="294">
        <f>VLOOKUP(C65,ADMINISTRATIVAS!$F$12:$L$76,7,FALSE)</f>
        <v>60</v>
      </c>
      <c r="H65" s="292" t="s">
        <v>76</v>
      </c>
      <c r="I65" s="290"/>
    </row>
    <row r="66" spans="1:9" s="291" customFormat="1" ht="12" x14ac:dyDescent="0.2">
      <c r="A66" s="292" t="s">
        <v>76</v>
      </c>
      <c r="B66" s="283" t="s">
        <v>669</v>
      </c>
      <c r="C66" s="282" t="s">
        <v>407</v>
      </c>
      <c r="D66" s="293" t="s">
        <v>474</v>
      </c>
      <c r="E66" s="293" t="s">
        <v>474</v>
      </c>
      <c r="F66" s="293" t="s">
        <v>967</v>
      </c>
      <c r="G66" s="294">
        <f>VLOOKUP(C66,ADMINISTRATIVAS!$F$12:$L$76,7,FALSE)</f>
        <v>60</v>
      </c>
      <c r="H66" s="292" t="s">
        <v>76</v>
      </c>
      <c r="I66" s="290"/>
    </row>
    <row r="67" spans="1:9" s="291" customFormat="1" ht="12" x14ac:dyDescent="0.2">
      <c r="A67" s="292" t="s">
        <v>76</v>
      </c>
      <c r="B67" s="283" t="s">
        <v>1063</v>
      </c>
      <c r="C67" s="282" t="s">
        <v>415</v>
      </c>
      <c r="D67" s="293" t="s">
        <v>474</v>
      </c>
      <c r="E67" s="293" t="s">
        <v>474</v>
      </c>
      <c r="F67" s="293" t="s">
        <v>967</v>
      </c>
      <c r="G67" s="294">
        <f>VLOOKUP(C67,ADMINISTRATIVAS!$F$12:$L$76,7,FALSE)</f>
        <v>80</v>
      </c>
      <c r="H67" s="292" t="s">
        <v>76</v>
      </c>
      <c r="I67" s="290"/>
    </row>
    <row r="68" spans="1:9" s="291" customFormat="1" ht="12" x14ac:dyDescent="0.2">
      <c r="A68" s="292" t="s">
        <v>76</v>
      </c>
      <c r="B68" s="283" t="s">
        <v>1064</v>
      </c>
      <c r="C68" s="282" t="s">
        <v>415</v>
      </c>
      <c r="D68" s="293" t="s">
        <v>474</v>
      </c>
      <c r="E68" s="293" t="s">
        <v>474</v>
      </c>
      <c r="F68" s="293" t="s">
        <v>967</v>
      </c>
      <c r="G68" s="294">
        <f>VLOOKUP(C68,ADMINISTRATIVAS!$F$12:$L$76,7,FALSE)</f>
        <v>80</v>
      </c>
      <c r="H68" s="292" t="s">
        <v>76</v>
      </c>
      <c r="I68" s="290"/>
    </row>
    <row r="69" spans="1:9" s="291" customFormat="1" ht="12" x14ac:dyDescent="0.2">
      <c r="A69" s="292" t="s">
        <v>76</v>
      </c>
      <c r="B69" s="283" t="s">
        <v>669</v>
      </c>
      <c r="C69" s="282" t="s">
        <v>415</v>
      </c>
      <c r="D69" s="293" t="s">
        <v>474</v>
      </c>
      <c r="E69" s="293" t="s">
        <v>474</v>
      </c>
      <c r="F69" s="293" t="s">
        <v>967</v>
      </c>
      <c r="G69" s="294">
        <f>VLOOKUP(C69,ADMINISTRATIVAS!$F$12:$L$76,7,FALSE)</f>
        <v>80</v>
      </c>
      <c r="H69" s="292" t="s">
        <v>76</v>
      </c>
      <c r="I69" s="290"/>
    </row>
    <row r="70" spans="1:9" s="291" customFormat="1" ht="12" x14ac:dyDescent="0.2">
      <c r="A70" s="292" t="s">
        <v>76</v>
      </c>
      <c r="B70" s="283" t="s">
        <v>1063</v>
      </c>
      <c r="C70" s="282" t="s">
        <v>420</v>
      </c>
      <c r="D70" s="293" t="s">
        <v>474</v>
      </c>
      <c r="E70" s="293" t="s">
        <v>474</v>
      </c>
      <c r="F70" s="293" t="s">
        <v>967</v>
      </c>
      <c r="G70" s="294">
        <f>VLOOKUP(C70,ADMINISTRATIVAS!$F$12:$L$76,7,FALSE)</f>
        <v>80</v>
      </c>
      <c r="H70" s="292" t="s">
        <v>76</v>
      </c>
      <c r="I70" s="290"/>
    </row>
    <row r="71" spans="1:9" s="291" customFormat="1" ht="12" x14ac:dyDescent="0.2">
      <c r="A71" s="292" t="s">
        <v>76</v>
      </c>
      <c r="B71" s="283" t="s">
        <v>1064</v>
      </c>
      <c r="C71" s="282" t="s">
        <v>420</v>
      </c>
      <c r="D71" s="293" t="s">
        <v>474</v>
      </c>
      <c r="E71" s="293" t="s">
        <v>474</v>
      </c>
      <c r="F71" s="293" t="s">
        <v>967</v>
      </c>
      <c r="G71" s="294">
        <f>VLOOKUP(C71,ADMINISTRATIVAS!$F$12:$L$76,7,FALSE)</f>
        <v>80</v>
      </c>
      <c r="H71" s="292" t="s">
        <v>76</v>
      </c>
      <c r="I71" s="290"/>
    </row>
    <row r="72" spans="1:9" s="291" customFormat="1" ht="12" x14ac:dyDescent="0.2">
      <c r="A72" s="292" t="s">
        <v>76</v>
      </c>
      <c r="B72" s="283" t="s">
        <v>1063</v>
      </c>
      <c r="C72" s="282" t="s">
        <v>425</v>
      </c>
      <c r="D72" s="293" t="s">
        <v>474</v>
      </c>
      <c r="E72" s="293" t="s">
        <v>474</v>
      </c>
      <c r="F72" s="293" t="s">
        <v>967</v>
      </c>
      <c r="G72" s="294">
        <f>VLOOKUP(C72,ADMINISTRATIVAS!$F$12:$L$76,7,FALSE)</f>
        <v>80</v>
      </c>
      <c r="H72" s="292" t="s">
        <v>76</v>
      </c>
      <c r="I72" s="290"/>
    </row>
    <row r="73" spans="1:9" s="291" customFormat="1" ht="12" x14ac:dyDescent="0.2">
      <c r="A73" s="292" t="s">
        <v>76</v>
      </c>
      <c r="B73" s="283" t="s">
        <v>669</v>
      </c>
      <c r="C73" s="282" t="s">
        <v>425</v>
      </c>
      <c r="D73" s="293" t="s">
        <v>474</v>
      </c>
      <c r="E73" s="293" t="s">
        <v>474</v>
      </c>
      <c r="F73" s="293" t="s">
        <v>967</v>
      </c>
      <c r="G73" s="294">
        <f>VLOOKUP(C73,ADMINISTRATIVAS!$F$12:$L$76,7,FALSE)</f>
        <v>80</v>
      </c>
      <c r="H73" s="292" t="s">
        <v>76</v>
      </c>
      <c r="I73" s="290"/>
    </row>
    <row r="74" spans="1:9" s="291" customFormat="1" ht="12" x14ac:dyDescent="0.2">
      <c r="A74" s="292" t="s">
        <v>76</v>
      </c>
      <c r="B74" s="282" t="s">
        <v>334</v>
      </c>
      <c r="C74" s="293" t="s">
        <v>508</v>
      </c>
      <c r="D74" s="293" t="s">
        <v>474</v>
      </c>
      <c r="E74" s="293" t="s">
        <v>474</v>
      </c>
      <c r="F74" s="293" t="s">
        <v>1065</v>
      </c>
      <c r="G74" s="294">
        <f>VLOOKUP(C74,TECNICAS!$E$12:$K$117,7,FALSE)</f>
        <v>60</v>
      </c>
      <c r="H74" s="292" t="s">
        <v>76</v>
      </c>
      <c r="I74" s="290"/>
    </row>
    <row r="75" spans="1:9" s="291" customFormat="1" ht="12" x14ac:dyDescent="0.2">
      <c r="A75" s="292" t="s">
        <v>76</v>
      </c>
      <c r="B75" s="283" t="s">
        <v>1055</v>
      </c>
      <c r="C75" s="293" t="s">
        <v>512</v>
      </c>
      <c r="D75" s="293" t="s">
        <v>474</v>
      </c>
      <c r="E75" s="293" t="s">
        <v>474</v>
      </c>
      <c r="F75" s="293" t="s">
        <v>1065</v>
      </c>
      <c r="G75" s="294">
        <f>VLOOKUP(C75,TECNICAS!$E$12:$K$117,7,FALSE)</f>
        <v>60</v>
      </c>
      <c r="H75" s="292" t="s">
        <v>76</v>
      </c>
      <c r="I75" s="290"/>
    </row>
    <row r="76" spans="1:9" s="291" customFormat="1" ht="12" x14ac:dyDescent="0.2">
      <c r="A76" s="292" t="s">
        <v>76</v>
      </c>
      <c r="B76" s="283" t="s">
        <v>334</v>
      </c>
      <c r="C76" s="293" t="s">
        <v>512</v>
      </c>
      <c r="D76" s="293" t="s">
        <v>474</v>
      </c>
      <c r="E76" s="293" t="s">
        <v>474</v>
      </c>
      <c r="F76" s="293" t="s">
        <v>1065</v>
      </c>
      <c r="G76" s="294">
        <f>VLOOKUP(C76,TECNICAS!$E$12:$K$117,7,FALSE)</f>
        <v>60</v>
      </c>
      <c r="H76" s="292" t="s">
        <v>76</v>
      </c>
      <c r="I76" s="290"/>
    </row>
    <row r="77" spans="1:9" s="291" customFormat="1" ht="12" x14ac:dyDescent="0.2">
      <c r="A77" s="292" t="s">
        <v>76</v>
      </c>
      <c r="B77" s="283" t="s">
        <v>1066</v>
      </c>
      <c r="C77" s="293" t="s">
        <v>512</v>
      </c>
      <c r="D77" s="293" t="s">
        <v>474</v>
      </c>
      <c r="E77" s="293" t="s">
        <v>474</v>
      </c>
      <c r="F77" s="293" t="s">
        <v>1065</v>
      </c>
      <c r="G77" s="294">
        <f>VLOOKUP(C77,TECNICAS!$E$12:$K$117,7,FALSE)</f>
        <v>60</v>
      </c>
      <c r="H77" s="292" t="s">
        <v>76</v>
      </c>
      <c r="I77" s="290"/>
    </row>
    <row r="78" spans="1:9" s="291" customFormat="1" ht="12" x14ac:dyDescent="0.2">
      <c r="A78" s="292" t="s">
        <v>76</v>
      </c>
      <c r="B78" s="282" t="s">
        <v>523</v>
      </c>
      <c r="C78" s="283" t="s">
        <v>522</v>
      </c>
      <c r="D78" s="293" t="s">
        <v>474</v>
      </c>
      <c r="E78" s="293" t="s">
        <v>474</v>
      </c>
      <c r="F78" s="293" t="s">
        <v>1065</v>
      </c>
      <c r="G78" s="294">
        <f>VLOOKUP(C78,TECNICAS!$E$12:$K$117,7,FALSE)</f>
        <v>60</v>
      </c>
      <c r="H78" s="292" t="s">
        <v>76</v>
      </c>
      <c r="I78" s="290"/>
    </row>
    <row r="79" spans="1:9" s="291" customFormat="1" ht="12" x14ac:dyDescent="0.2">
      <c r="A79" s="292" t="s">
        <v>76</v>
      </c>
      <c r="B79" s="282" t="s">
        <v>523</v>
      </c>
      <c r="C79" s="283" t="s">
        <v>527</v>
      </c>
      <c r="D79" s="293" t="s">
        <v>474</v>
      </c>
      <c r="E79" s="293" t="s">
        <v>474</v>
      </c>
      <c r="F79" s="293" t="s">
        <v>1065</v>
      </c>
      <c r="G79" s="294">
        <f>VLOOKUP(C79,TECNICAS!$E$12:$K$117,7,FALSE)</f>
        <v>40</v>
      </c>
      <c r="H79" s="292" t="s">
        <v>76</v>
      </c>
      <c r="I79" s="290"/>
    </row>
    <row r="80" spans="1:9" s="291" customFormat="1" ht="12" x14ac:dyDescent="0.2">
      <c r="A80" s="292" t="s">
        <v>76</v>
      </c>
      <c r="B80" s="283" t="s">
        <v>1055</v>
      </c>
      <c r="C80" s="283" t="s">
        <v>531</v>
      </c>
      <c r="D80" s="293" t="s">
        <v>474</v>
      </c>
      <c r="E80" s="293" t="s">
        <v>474</v>
      </c>
      <c r="F80" s="293" t="s">
        <v>1065</v>
      </c>
      <c r="G80" s="294">
        <f>VLOOKUP(C80,TECNICAS!$E$12:$K$117,7,FALSE)</f>
        <v>80</v>
      </c>
      <c r="H80" s="292" t="s">
        <v>76</v>
      </c>
      <c r="I80" s="290"/>
    </row>
    <row r="81" spans="1:9" s="291" customFormat="1" ht="12" x14ac:dyDescent="0.2">
      <c r="A81" s="292" t="s">
        <v>76</v>
      </c>
      <c r="B81" s="283" t="s">
        <v>334</v>
      </c>
      <c r="C81" s="283" t="s">
        <v>531</v>
      </c>
      <c r="D81" s="293" t="s">
        <v>474</v>
      </c>
      <c r="E81" s="293" t="s">
        <v>474</v>
      </c>
      <c r="F81" s="293" t="s">
        <v>1065</v>
      </c>
      <c r="G81" s="294">
        <f>VLOOKUP(C81,TECNICAS!$E$12:$K$117,7,FALSE)</f>
        <v>80</v>
      </c>
      <c r="H81" s="292" t="s">
        <v>76</v>
      </c>
      <c r="I81" s="290"/>
    </row>
    <row r="82" spans="1:9" s="291" customFormat="1" ht="12" x14ac:dyDescent="0.2">
      <c r="A82" s="292" t="s">
        <v>76</v>
      </c>
      <c r="B82" s="282" t="s">
        <v>523</v>
      </c>
      <c r="C82" s="283" t="s">
        <v>536</v>
      </c>
      <c r="D82" s="293" t="s">
        <v>474</v>
      </c>
      <c r="E82" s="293" t="s">
        <v>474</v>
      </c>
      <c r="F82" s="293" t="s">
        <v>1065</v>
      </c>
      <c r="G82" s="294">
        <f>VLOOKUP(C82,TECNICAS!$E$12:$K$117,7,FALSE)</f>
        <v>80</v>
      </c>
      <c r="H82" s="292" t="s">
        <v>76</v>
      </c>
      <c r="I82" s="290"/>
    </row>
    <row r="83" spans="1:9" s="291" customFormat="1" ht="12" x14ac:dyDescent="0.2">
      <c r="A83" s="292" t="s">
        <v>76</v>
      </c>
      <c r="B83" s="282" t="s">
        <v>523</v>
      </c>
      <c r="C83" s="283" t="s">
        <v>552</v>
      </c>
      <c r="D83" s="293" t="s">
        <v>474</v>
      </c>
      <c r="E83" s="293" t="s">
        <v>474</v>
      </c>
      <c r="F83" s="293" t="s">
        <v>1065</v>
      </c>
      <c r="G83" s="294">
        <f>VLOOKUP(C83,TECNICAS!$E$12:$K$117,7,FALSE)</f>
        <v>80</v>
      </c>
      <c r="H83" s="292" t="s">
        <v>76</v>
      </c>
      <c r="I83" s="290"/>
    </row>
    <row r="84" spans="1:9" s="291" customFormat="1" ht="12" x14ac:dyDescent="0.2">
      <c r="A84" s="292" t="s">
        <v>76</v>
      </c>
      <c r="B84" s="283" t="s">
        <v>1055</v>
      </c>
      <c r="C84" s="283" t="s">
        <v>560</v>
      </c>
      <c r="D84" s="293" t="s">
        <v>474</v>
      </c>
      <c r="E84" s="293" t="s">
        <v>474</v>
      </c>
      <c r="F84" s="293" t="s">
        <v>1065</v>
      </c>
      <c r="G84" s="294">
        <f>VLOOKUP(C84,TECNICAS!$E$12:$K$117,7,FALSE)</f>
        <v>80</v>
      </c>
      <c r="H84" s="292" t="s">
        <v>76</v>
      </c>
      <c r="I84" s="290"/>
    </row>
    <row r="85" spans="1:9" s="291" customFormat="1" ht="12" x14ac:dyDescent="0.2">
      <c r="A85" s="292" t="s">
        <v>76</v>
      </c>
      <c r="B85" s="283" t="s">
        <v>334</v>
      </c>
      <c r="C85" s="283" t="s">
        <v>560</v>
      </c>
      <c r="D85" s="293" t="s">
        <v>474</v>
      </c>
      <c r="E85" s="293" t="s">
        <v>474</v>
      </c>
      <c r="F85" s="293" t="s">
        <v>1065</v>
      </c>
      <c r="G85" s="294">
        <f>VLOOKUP(C85,TECNICAS!$E$12:$K$117,7,FALSE)</f>
        <v>80</v>
      </c>
      <c r="H85" s="292" t="s">
        <v>76</v>
      </c>
      <c r="I85" s="290"/>
    </row>
    <row r="86" spans="1:9" s="291" customFormat="1" ht="12" x14ac:dyDescent="0.2">
      <c r="A86" s="292" t="s">
        <v>76</v>
      </c>
      <c r="B86" s="282" t="s">
        <v>523</v>
      </c>
      <c r="C86" s="283" t="s">
        <v>564</v>
      </c>
      <c r="D86" s="293" t="s">
        <v>474</v>
      </c>
      <c r="E86" s="293" t="s">
        <v>474</v>
      </c>
      <c r="F86" s="293" t="s">
        <v>1065</v>
      </c>
      <c r="G86" s="294">
        <f>VLOOKUP(C86,TECNICAS!$E$12:$K$117,7,FALSE)</f>
        <v>80</v>
      </c>
      <c r="H86" s="292" t="s">
        <v>76</v>
      </c>
      <c r="I86" s="290"/>
    </row>
    <row r="87" spans="1:9" s="291" customFormat="1" ht="12" x14ac:dyDescent="0.2">
      <c r="A87" s="292" t="s">
        <v>76</v>
      </c>
      <c r="B87" s="282" t="s">
        <v>523</v>
      </c>
      <c r="C87" s="283" t="s">
        <v>568</v>
      </c>
      <c r="D87" s="293" t="s">
        <v>474</v>
      </c>
      <c r="E87" s="293" t="s">
        <v>474</v>
      </c>
      <c r="F87" s="293" t="s">
        <v>1065</v>
      </c>
      <c r="G87" s="294">
        <f>VLOOKUP(C87,TECNICAS!$E$12:$K$117,7,FALSE)</f>
        <v>60</v>
      </c>
      <c r="H87" s="292" t="s">
        <v>76</v>
      </c>
      <c r="I87" s="290"/>
    </row>
    <row r="88" spans="1:9" s="291" customFormat="1" ht="12" x14ac:dyDescent="0.2">
      <c r="A88" s="292" t="s">
        <v>76</v>
      </c>
      <c r="B88" s="283" t="s">
        <v>1055</v>
      </c>
      <c r="C88" s="283" t="s">
        <v>572</v>
      </c>
      <c r="D88" s="293" t="s">
        <v>474</v>
      </c>
      <c r="E88" s="293" t="s">
        <v>474</v>
      </c>
      <c r="F88" s="293" t="s">
        <v>1065</v>
      </c>
      <c r="G88" s="294">
        <f>VLOOKUP(C88,TECNICAS!$E$12:$K$117,7,FALSE)</f>
        <v>80</v>
      </c>
      <c r="H88" s="292" t="s">
        <v>76</v>
      </c>
      <c r="I88" s="290"/>
    </row>
    <row r="89" spans="1:9" s="291" customFormat="1" ht="12" x14ac:dyDescent="0.2">
      <c r="A89" s="292" t="s">
        <v>76</v>
      </c>
      <c r="B89" s="283" t="s">
        <v>334</v>
      </c>
      <c r="C89" s="283" t="s">
        <v>572</v>
      </c>
      <c r="D89" s="293" t="s">
        <v>474</v>
      </c>
      <c r="E89" s="293" t="s">
        <v>474</v>
      </c>
      <c r="F89" s="293" t="s">
        <v>1065</v>
      </c>
      <c r="G89" s="294">
        <f>VLOOKUP(C89,TECNICAS!$E$12:$K$117,7,FALSE)</f>
        <v>80</v>
      </c>
      <c r="H89" s="292" t="s">
        <v>76</v>
      </c>
      <c r="I89" s="290"/>
    </row>
    <row r="90" spans="1:9" s="291" customFormat="1" ht="12" x14ac:dyDescent="0.2">
      <c r="A90" s="292" t="s">
        <v>76</v>
      </c>
      <c r="B90" s="282" t="s">
        <v>334</v>
      </c>
      <c r="C90" s="283" t="s">
        <v>576</v>
      </c>
      <c r="D90" s="293" t="s">
        <v>474</v>
      </c>
      <c r="E90" s="293" t="s">
        <v>474</v>
      </c>
      <c r="F90" s="293" t="s">
        <v>1065</v>
      </c>
      <c r="G90" s="294">
        <f>VLOOKUP(C90,TECNICAS!$E$12:$K$117,7,FALSE)</f>
        <v>60</v>
      </c>
      <c r="H90" s="292" t="s">
        <v>76</v>
      </c>
      <c r="I90" s="290"/>
    </row>
    <row r="91" spans="1:9" s="291" customFormat="1" ht="12" x14ac:dyDescent="0.2">
      <c r="A91" s="292" t="s">
        <v>76</v>
      </c>
      <c r="B91" s="282" t="s">
        <v>598</v>
      </c>
      <c r="C91" s="283" t="s">
        <v>597</v>
      </c>
      <c r="D91" s="293" t="s">
        <v>474</v>
      </c>
      <c r="E91" s="293" t="s">
        <v>474</v>
      </c>
      <c r="F91" s="293" t="s">
        <v>1065</v>
      </c>
      <c r="G91" s="294">
        <f>VLOOKUP(C91,TECNICAS!$E$12:$K$117,7,FALSE)</f>
        <v>60</v>
      </c>
      <c r="H91" s="292" t="s">
        <v>76</v>
      </c>
      <c r="I91" s="290"/>
    </row>
    <row r="92" spans="1:9" s="291" customFormat="1" ht="12" x14ac:dyDescent="0.2">
      <c r="A92" s="292" t="s">
        <v>76</v>
      </c>
      <c r="B92" s="283" t="s">
        <v>598</v>
      </c>
      <c r="C92" s="283" t="s">
        <v>603</v>
      </c>
      <c r="D92" s="293" t="s">
        <v>474</v>
      </c>
      <c r="E92" s="293" t="s">
        <v>474</v>
      </c>
      <c r="F92" s="293" t="s">
        <v>1065</v>
      </c>
      <c r="G92" s="294">
        <f>VLOOKUP(C92,TECNICAS!$E$12:$K$117,7,FALSE)</f>
        <v>60</v>
      </c>
      <c r="H92" s="292" t="s">
        <v>76</v>
      </c>
      <c r="I92" s="290"/>
    </row>
    <row r="93" spans="1:9" s="291" customFormat="1" ht="12" x14ac:dyDescent="0.2">
      <c r="A93" s="292" t="s">
        <v>76</v>
      </c>
      <c r="B93" s="283" t="s">
        <v>651</v>
      </c>
      <c r="C93" s="283" t="s">
        <v>603</v>
      </c>
      <c r="D93" s="293" t="s">
        <v>474</v>
      </c>
      <c r="E93" s="293" t="s">
        <v>474</v>
      </c>
      <c r="F93" s="293" t="s">
        <v>1065</v>
      </c>
      <c r="G93" s="294">
        <f>VLOOKUP(C93,TECNICAS!$E$12:$K$117,7,FALSE)</f>
        <v>60</v>
      </c>
      <c r="H93" s="292" t="s">
        <v>76</v>
      </c>
      <c r="I93" s="290"/>
    </row>
    <row r="94" spans="1:9" s="291" customFormat="1" ht="12" x14ac:dyDescent="0.2">
      <c r="A94" s="292" t="s">
        <v>67</v>
      </c>
      <c r="B94" s="283" t="s">
        <v>448</v>
      </c>
      <c r="C94" s="283" t="s">
        <v>613</v>
      </c>
      <c r="D94" s="293" t="s">
        <v>474</v>
      </c>
      <c r="E94" s="293" t="s">
        <v>474</v>
      </c>
      <c r="F94" s="293" t="s">
        <v>1065</v>
      </c>
      <c r="G94" s="294">
        <f>VLOOKUP(C94,TECNICAS!$E$12:$K$117,7,FALSE)</f>
        <v>60</v>
      </c>
      <c r="H94" s="292" t="s">
        <v>67</v>
      </c>
      <c r="I94" s="290"/>
    </row>
    <row r="95" spans="1:9" s="291" customFormat="1" ht="12" x14ac:dyDescent="0.2">
      <c r="A95" s="292" t="s">
        <v>76</v>
      </c>
      <c r="B95" s="283" t="s">
        <v>598</v>
      </c>
      <c r="C95" s="283" t="s">
        <v>613</v>
      </c>
      <c r="D95" s="293" t="s">
        <v>474</v>
      </c>
      <c r="E95" s="293" t="s">
        <v>474</v>
      </c>
      <c r="F95" s="293" t="s">
        <v>1065</v>
      </c>
      <c r="G95" s="294">
        <f>VLOOKUP(C95,TECNICAS!$E$12:$K$117,7,FALSE)</f>
        <v>60</v>
      </c>
      <c r="H95" s="292" t="s">
        <v>76</v>
      </c>
      <c r="I95" s="290"/>
    </row>
    <row r="96" spans="1:9" s="291" customFormat="1" ht="12" x14ac:dyDescent="0.2">
      <c r="A96" s="292" t="s">
        <v>76</v>
      </c>
      <c r="B96" s="283" t="s">
        <v>631</v>
      </c>
      <c r="C96" s="283" t="s">
        <v>613</v>
      </c>
      <c r="D96" s="293" t="s">
        <v>474</v>
      </c>
      <c r="E96" s="293" t="s">
        <v>474</v>
      </c>
      <c r="F96" s="293" t="s">
        <v>1065</v>
      </c>
      <c r="G96" s="294">
        <f>VLOOKUP(C96,TECNICAS!$E$12:$K$117,7,FALSE)</f>
        <v>60</v>
      </c>
      <c r="H96" s="292" t="s">
        <v>76</v>
      </c>
      <c r="I96" s="290"/>
    </row>
    <row r="97" spans="1:9" s="291" customFormat="1" ht="12" x14ac:dyDescent="0.2">
      <c r="A97" s="292" t="s">
        <v>76</v>
      </c>
      <c r="B97" s="282" t="s">
        <v>598</v>
      </c>
      <c r="C97" s="283" t="s">
        <v>622</v>
      </c>
      <c r="D97" s="293" t="s">
        <v>474</v>
      </c>
      <c r="E97" s="293" t="s">
        <v>474</v>
      </c>
      <c r="F97" s="293" t="s">
        <v>1065</v>
      </c>
      <c r="G97" s="294" t="str">
        <f>VLOOKUP(C97,TECNICAS!$E$12:$K$117,7,FALSE)</f>
        <v>n/a</v>
      </c>
      <c r="H97" s="292" t="s">
        <v>76</v>
      </c>
      <c r="I97" s="290"/>
    </row>
    <row r="98" spans="1:9" s="291" customFormat="1" ht="12" x14ac:dyDescent="0.2">
      <c r="A98" s="292" t="s">
        <v>76</v>
      </c>
      <c r="B98" s="282" t="s">
        <v>631</v>
      </c>
      <c r="C98" s="283" t="s">
        <v>630</v>
      </c>
      <c r="D98" s="293" t="s">
        <v>474</v>
      </c>
      <c r="E98" s="293" t="s">
        <v>474</v>
      </c>
      <c r="F98" s="293" t="s">
        <v>1065</v>
      </c>
      <c r="G98" s="294">
        <f>VLOOKUP(C98,TECNICAS!$E$12:$K$117,7,FALSE)</f>
        <v>80</v>
      </c>
      <c r="H98" s="292" t="s">
        <v>76</v>
      </c>
      <c r="I98" s="290"/>
    </row>
    <row r="99" spans="1:9" s="291" customFormat="1" ht="12" x14ac:dyDescent="0.2">
      <c r="A99" s="292" t="s">
        <v>67</v>
      </c>
      <c r="B99" s="283" t="s">
        <v>685</v>
      </c>
      <c r="C99" s="283" t="s">
        <v>635</v>
      </c>
      <c r="D99" s="293" t="s">
        <v>474</v>
      </c>
      <c r="E99" s="293" t="s">
        <v>474</v>
      </c>
      <c r="F99" s="293" t="s">
        <v>1065</v>
      </c>
      <c r="G99" s="294">
        <f>VLOOKUP(C99,TECNICAS!$E$12:$K$117,7,FALSE)</f>
        <v>80</v>
      </c>
      <c r="H99" s="292" t="s">
        <v>67</v>
      </c>
      <c r="I99" s="290"/>
    </row>
    <row r="100" spans="1:9" s="291" customFormat="1" ht="12" x14ac:dyDescent="0.2">
      <c r="A100" s="292" t="s">
        <v>76</v>
      </c>
      <c r="B100" s="283" t="s">
        <v>631</v>
      </c>
      <c r="C100" s="283" t="s">
        <v>635</v>
      </c>
      <c r="D100" s="293" t="s">
        <v>474</v>
      </c>
      <c r="E100" s="293" t="s">
        <v>474</v>
      </c>
      <c r="F100" s="293" t="s">
        <v>1065</v>
      </c>
      <c r="G100" s="294">
        <f>VLOOKUP(C100,TECNICAS!$E$12:$K$117,7,FALSE)</f>
        <v>80</v>
      </c>
      <c r="H100" s="292" t="s">
        <v>76</v>
      </c>
      <c r="I100" s="290"/>
    </row>
    <row r="101" spans="1:9" s="291" customFormat="1" ht="12" x14ac:dyDescent="0.2">
      <c r="A101" s="292" t="s">
        <v>67</v>
      </c>
      <c r="B101" s="283" t="s">
        <v>685</v>
      </c>
      <c r="C101" s="283" t="s">
        <v>640</v>
      </c>
      <c r="D101" s="293" t="s">
        <v>474</v>
      </c>
      <c r="E101" s="293" t="s">
        <v>474</v>
      </c>
      <c r="F101" s="293" t="s">
        <v>1065</v>
      </c>
      <c r="G101" s="294">
        <f>VLOOKUP(C101,TECNICAS!$E$12:$K$117,7,FALSE)</f>
        <v>60</v>
      </c>
      <c r="H101" s="292" t="s">
        <v>67</v>
      </c>
      <c r="I101" s="290"/>
    </row>
    <row r="102" spans="1:9" s="291" customFormat="1" ht="12" x14ac:dyDescent="0.2">
      <c r="A102" s="292" t="s">
        <v>76</v>
      </c>
      <c r="B102" s="283" t="s">
        <v>598</v>
      </c>
      <c r="C102" s="283" t="s">
        <v>640</v>
      </c>
      <c r="D102" s="293" t="s">
        <v>474</v>
      </c>
      <c r="E102" s="293" t="s">
        <v>474</v>
      </c>
      <c r="F102" s="293" t="s">
        <v>1065</v>
      </c>
      <c r="G102" s="294">
        <f>VLOOKUP(C102,TECNICAS!$E$12:$K$117,7,FALSE)</f>
        <v>60</v>
      </c>
      <c r="H102" s="292" t="s">
        <v>76</v>
      </c>
      <c r="I102" s="290"/>
    </row>
    <row r="103" spans="1:9" s="291" customFormat="1" ht="12" x14ac:dyDescent="0.2">
      <c r="A103" s="292" t="s">
        <v>76</v>
      </c>
      <c r="B103" s="283" t="s">
        <v>631</v>
      </c>
      <c r="C103" s="283" t="s">
        <v>640</v>
      </c>
      <c r="D103" s="293" t="s">
        <v>474</v>
      </c>
      <c r="E103" s="293" t="s">
        <v>474</v>
      </c>
      <c r="F103" s="293" t="s">
        <v>1065</v>
      </c>
      <c r="G103" s="294">
        <f>VLOOKUP(C103,TECNICAS!$E$12:$K$117,7,FALSE)</f>
        <v>60</v>
      </c>
      <c r="H103" s="292" t="s">
        <v>76</v>
      </c>
      <c r="I103" s="290"/>
    </row>
    <row r="104" spans="1:9" s="291" customFormat="1" ht="12" x14ac:dyDescent="0.2">
      <c r="A104" s="292" t="s">
        <v>76</v>
      </c>
      <c r="B104" s="283" t="s">
        <v>651</v>
      </c>
      <c r="C104" s="283" t="s">
        <v>645</v>
      </c>
      <c r="D104" s="293" t="s">
        <v>474</v>
      </c>
      <c r="E104" s="293" t="s">
        <v>474</v>
      </c>
      <c r="F104" s="293" t="s">
        <v>1065</v>
      </c>
      <c r="G104" s="294">
        <f>VLOOKUP(C104,TECNICAS!$E$12:$K$117,7,FALSE)</f>
        <v>100</v>
      </c>
      <c r="H104" s="292" t="s">
        <v>76</v>
      </c>
      <c r="I104" s="290"/>
    </row>
    <row r="105" spans="1:9" s="291" customFormat="1" ht="12" x14ac:dyDescent="0.2">
      <c r="A105" s="292" t="s">
        <v>76</v>
      </c>
      <c r="B105" s="283" t="s">
        <v>1067</v>
      </c>
      <c r="C105" s="283" t="s">
        <v>645</v>
      </c>
      <c r="D105" s="293" t="s">
        <v>474</v>
      </c>
      <c r="E105" s="293" t="s">
        <v>474</v>
      </c>
      <c r="F105" s="293" t="s">
        <v>1065</v>
      </c>
      <c r="G105" s="294">
        <f>VLOOKUP(C105,TECNICAS!$E$12:$K$117,7,FALSE)</f>
        <v>100</v>
      </c>
      <c r="H105" s="292" t="s">
        <v>76</v>
      </c>
      <c r="I105" s="290"/>
    </row>
    <row r="106" spans="1:9" s="291" customFormat="1" ht="12" x14ac:dyDescent="0.2">
      <c r="A106" s="292" t="s">
        <v>76</v>
      </c>
      <c r="B106" s="283" t="s">
        <v>651</v>
      </c>
      <c r="C106" s="283" t="s">
        <v>650</v>
      </c>
      <c r="D106" s="293" t="s">
        <v>474</v>
      </c>
      <c r="E106" s="293" t="s">
        <v>474</v>
      </c>
      <c r="F106" s="293" t="s">
        <v>1065</v>
      </c>
      <c r="G106" s="294">
        <f>VLOOKUP(C106,TECNICAS!$E$12:$K$117,7,FALSE)</f>
        <v>80</v>
      </c>
      <c r="H106" s="292" t="s">
        <v>76</v>
      </c>
      <c r="I106" s="290"/>
    </row>
    <row r="107" spans="1:9" s="291" customFormat="1" ht="12" x14ac:dyDescent="0.2">
      <c r="A107" s="292" t="s">
        <v>67</v>
      </c>
      <c r="B107" s="282" t="s">
        <v>656</v>
      </c>
      <c r="C107" s="283" t="s">
        <v>655</v>
      </c>
      <c r="D107" s="293" t="s">
        <v>474</v>
      </c>
      <c r="E107" s="293" t="s">
        <v>474</v>
      </c>
      <c r="F107" s="293" t="s">
        <v>1065</v>
      </c>
      <c r="G107" s="294">
        <f>VLOOKUP(C107,TECNICAS!$E$12:$K$117,7,FALSE)</f>
        <v>80</v>
      </c>
      <c r="H107" s="292" t="s">
        <v>67</v>
      </c>
      <c r="I107" s="290"/>
    </row>
    <row r="108" spans="1:9" s="291" customFormat="1" ht="12" x14ac:dyDescent="0.2">
      <c r="A108" s="292" t="s">
        <v>76</v>
      </c>
      <c r="B108" s="283" t="s">
        <v>1063</v>
      </c>
      <c r="C108" s="283" t="s">
        <v>660</v>
      </c>
      <c r="D108" s="293" t="s">
        <v>474</v>
      </c>
      <c r="E108" s="293" t="s">
        <v>474</v>
      </c>
      <c r="F108" s="293" t="s">
        <v>1065</v>
      </c>
      <c r="G108" s="294">
        <f>VLOOKUP(C108,TECNICAS!$E$12:$K$117,7,FALSE)</f>
        <v>60</v>
      </c>
      <c r="H108" s="292" t="s">
        <v>76</v>
      </c>
      <c r="I108" s="290"/>
    </row>
    <row r="109" spans="1:9" s="291" customFormat="1" ht="12" x14ac:dyDescent="0.2">
      <c r="A109" s="292" t="s">
        <v>76</v>
      </c>
      <c r="B109" s="283" t="s">
        <v>1064</v>
      </c>
      <c r="C109" s="283" t="s">
        <v>660</v>
      </c>
      <c r="D109" s="293" t="s">
        <v>474</v>
      </c>
      <c r="E109" s="293" t="s">
        <v>474</v>
      </c>
      <c r="F109" s="293" t="s">
        <v>1065</v>
      </c>
      <c r="G109" s="294">
        <f>VLOOKUP(C109,TECNICAS!$E$12:$K$117,7,FALSE)</f>
        <v>60</v>
      </c>
      <c r="H109" s="292" t="s">
        <v>76</v>
      </c>
      <c r="I109" s="290"/>
    </row>
    <row r="110" spans="1:9" s="291" customFormat="1" ht="12" x14ac:dyDescent="0.2">
      <c r="A110" s="292" t="s">
        <v>76</v>
      </c>
      <c r="B110" s="282" t="s">
        <v>669</v>
      </c>
      <c r="C110" s="283" t="s">
        <v>668</v>
      </c>
      <c r="D110" s="293" t="s">
        <v>474</v>
      </c>
      <c r="E110" s="293" t="s">
        <v>474</v>
      </c>
      <c r="F110" s="293" t="s">
        <v>1065</v>
      </c>
      <c r="G110" s="294">
        <f>VLOOKUP(C110,TECNICAS!$E$12:$K$117,7,FALSE)</f>
        <v>80</v>
      </c>
      <c r="H110" s="292" t="s">
        <v>76</v>
      </c>
      <c r="I110" s="290"/>
    </row>
    <row r="111" spans="1:9" s="291" customFormat="1" ht="12" x14ac:dyDescent="0.2">
      <c r="A111" s="292" t="s">
        <v>76</v>
      </c>
      <c r="B111" s="283" t="s">
        <v>821</v>
      </c>
      <c r="C111" s="283" t="s">
        <v>680</v>
      </c>
      <c r="D111" s="293" t="s">
        <v>474</v>
      </c>
      <c r="E111" s="293" t="s">
        <v>474</v>
      </c>
      <c r="F111" s="293" t="s">
        <v>1065</v>
      </c>
      <c r="G111" s="294">
        <f>VLOOKUP(C111,TECNICAS!$E$12:$K$117,7,FALSE)</f>
        <v>100</v>
      </c>
      <c r="H111" s="292" t="s">
        <v>76</v>
      </c>
      <c r="I111" s="290"/>
    </row>
    <row r="112" spans="1:9" s="291" customFormat="1" ht="12" x14ac:dyDescent="0.2">
      <c r="A112" s="292" t="s">
        <v>76</v>
      </c>
      <c r="B112" s="283" t="s">
        <v>1068</v>
      </c>
      <c r="C112" s="283" t="s">
        <v>680</v>
      </c>
      <c r="D112" s="293" t="s">
        <v>474</v>
      </c>
      <c r="E112" s="293" t="s">
        <v>474</v>
      </c>
      <c r="F112" s="293" t="s">
        <v>1065</v>
      </c>
      <c r="G112" s="294">
        <f>VLOOKUP(C112,TECNICAS!$E$12:$K$117,7,FALSE)</f>
        <v>100</v>
      </c>
      <c r="H112" s="292" t="s">
        <v>76</v>
      </c>
      <c r="I112" s="290"/>
    </row>
    <row r="113" spans="1:9" s="291" customFormat="1" ht="12" x14ac:dyDescent="0.2">
      <c r="A113" s="292" t="s">
        <v>67</v>
      </c>
      <c r="B113" s="282" t="s">
        <v>685</v>
      </c>
      <c r="C113" s="283" t="s">
        <v>684</v>
      </c>
      <c r="D113" s="293" t="s">
        <v>474</v>
      </c>
      <c r="E113" s="293" t="s">
        <v>474</v>
      </c>
      <c r="F113" s="293" t="s">
        <v>1065</v>
      </c>
      <c r="G113" s="294">
        <f>VLOOKUP(C113,TECNICAS!$E$12:$K$117,7,FALSE)</f>
        <v>60</v>
      </c>
      <c r="H113" s="292" t="s">
        <v>67</v>
      </c>
      <c r="I113" s="290"/>
    </row>
    <row r="114" spans="1:9" s="291" customFormat="1" ht="12" x14ac:dyDescent="0.2">
      <c r="A114" s="292" t="s">
        <v>76</v>
      </c>
      <c r="B114" s="282" t="s">
        <v>689</v>
      </c>
      <c r="C114" s="283" t="s">
        <v>688</v>
      </c>
      <c r="D114" s="293" t="s">
        <v>474</v>
      </c>
      <c r="E114" s="293" t="s">
        <v>474</v>
      </c>
      <c r="F114" s="293" t="s">
        <v>1065</v>
      </c>
      <c r="G114" s="294">
        <f>VLOOKUP(C114,TECNICAS!$E$12:$K$117,7,FALSE)</f>
        <v>80</v>
      </c>
      <c r="H114" s="292" t="s">
        <v>76</v>
      </c>
      <c r="I114" s="290"/>
    </row>
    <row r="115" spans="1:9" s="291" customFormat="1" ht="12" x14ac:dyDescent="0.2">
      <c r="A115" s="292" t="s">
        <v>76</v>
      </c>
      <c r="B115" s="283" t="s">
        <v>1069</v>
      </c>
      <c r="C115" s="283" t="s">
        <v>696</v>
      </c>
      <c r="D115" s="293" t="s">
        <v>474</v>
      </c>
      <c r="E115" s="293" t="s">
        <v>474</v>
      </c>
      <c r="F115" s="293" t="s">
        <v>1065</v>
      </c>
      <c r="G115" s="294">
        <f>VLOOKUP(C115,TECNICAS!$E$12:$K$117,7,FALSE)</f>
        <v>80</v>
      </c>
      <c r="H115" s="292" t="s">
        <v>76</v>
      </c>
      <c r="I115" s="290"/>
    </row>
    <row r="116" spans="1:9" s="291" customFormat="1" ht="12" x14ac:dyDescent="0.2">
      <c r="A116" s="292" t="s">
        <v>66</v>
      </c>
      <c r="B116" s="283" t="s">
        <v>1070</v>
      </c>
      <c r="C116" s="283" t="s">
        <v>696</v>
      </c>
      <c r="D116" s="293" t="s">
        <v>474</v>
      </c>
      <c r="E116" s="293" t="s">
        <v>474</v>
      </c>
      <c r="F116" s="293" t="s">
        <v>1065</v>
      </c>
      <c r="G116" s="294">
        <f>VLOOKUP(C116,TECNICAS!$E$12:$K$117,7,FALSE)</f>
        <v>80</v>
      </c>
      <c r="H116" s="292" t="s">
        <v>66</v>
      </c>
      <c r="I116" s="290"/>
    </row>
    <row r="117" spans="1:9" s="291" customFormat="1" ht="12" x14ac:dyDescent="0.2">
      <c r="A117" s="292" t="s">
        <v>70</v>
      </c>
      <c r="B117" s="283" t="s">
        <v>1071</v>
      </c>
      <c r="C117" s="283" t="s">
        <v>696</v>
      </c>
      <c r="D117" s="293" t="s">
        <v>474</v>
      </c>
      <c r="E117" s="293" t="s">
        <v>474</v>
      </c>
      <c r="F117" s="293" t="s">
        <v>1065</v>
      </c>
      <c r="G117" s="294">
        <f>VLOOKUP(C117,TECNICAS!$E$12:$K$117,7,FALSE)</f>
        <v>80</v>
      </c>
      <c r="H117" s="292" t="s">
        <v>70</v>
      </c>
      <c r="I117" s="290"/>
    </row>
    <row r="118" spans="1:9" s="291" customFormat="1" ht="12" x14ac:dyDescent="0.2">
      <c r="A118" s="292" t="s">
        <v>76</v>
      </c>
      <c r="B118" s="283" t="s">
        <v>1072</v>
      </c>
      <c r="C118" s="283" t="s">
        <v>705</v>
      </c>
      <c r="D118" s="293" t="s">
        <v>474</v>
      </c>
      <c r="E118" s="293" t="s">
        <v>474</v>
      </c>
      <c r="F118" s="293" t="s">
        <v>1065</v>
      </c>
      <c r="G118" s="294">
        <f>VLOOKUP(C118,TECNICAS!$E$12:$K$117,7,FALSE)</f>
        <v>80</v>
      </c>
      <c r="H118" s="292" t="s">
        <v>76</v>
      </c>
      <c r="I118" s="290"/>
    </row>
    <row r="119" spans="1:9" s="291" customFormat="1" ht="12" x14ac:dyDescent="0.2">
      <c r="A119" s="292" t="s">
        <v>76</v>
      </c>
      <c r="B119" s="283" t="s">
        <v>467</v>
      </c>
      <c r="C119" s="283" t="s">
        <v>705</v>
      </c>
      <c r="D119" s="293" t="s">
        <v>474</v>
      </c>
      <c r="E119" s="293" t="s">
        <v>474</v>
      </c>
      <c r="F119" s="293" t="s">
        <v>1065</v>
      </c>
      <c r="G119" s="294">
        <f>VLOOKUP(C119,TECNICAS!$E$12:$K$117,7,FALSE)</f>
        <v>80</v>
      </c>
      <c r="H119" s="292" t="s">
        <v>76</v>
      </c>
      <c r="I119" s="290"/>
    </row>
    <row r="120" spans="1:9" s="291" customFormat="1" ht="12" x14ac:dyDescent="0.2">
      <c r="A120" s="292" t="s">
        <v>76</v>
      </c>
      <c r="B120" s="283" t="s">
        <v>717</v>
      </c>
      <c r="C120" s="283" t="s">
        <v>712</v>
      </c>
      <c r="D120" s="293" t="s">
        <v>474</v>
      </c>
      <c r="E120" s="293" t="s">
        <v>474</v>
      </c>
      <c r="F120" s="293" t="s">
        <v>1065</v>
      </c>
      <c r="G120" s="294">
        <f>VLOOKUP(C120,TECNICAS!$E$12:$K$117,7,FALSE)</f>
        <v>80</v>
      </c>
      <c r="H120" s="292" t="s">
        <v>76</v>
      </c>
      <c r="I120" s="290"/>
    </row>
    <row r="121" spans="1:9" s="291" customFormat="1" ht="12" x14ac:dyDescent="0.2">
      <c r="A121" s="292" t="s">
        <v>66</v>
      </c>
      <c r="B121" s="283" t="s">
        <v>1073</v>
      </c>
      <c r="C121" s="283" t="s">
        <v>712</v>
      </c>
      <c r="D121" s="293" t="s">
        <v>474</v>
      </c>
      <c r="E121" s="293" t="s">
        <v>474</v>
      </c>
      <c r="F121" s="293" t="s">
        <v>1065</v>
      </c>
      <c r="G121" s="294">
        <f>VLOOKUP(C121,TECNICAS!$E$12:$K$117,7,FALSE)</f>
        <v>80</v>
      </c>
      <c r="H121" s="292" t="s">
        <v>66</v>
      </c>
      <c r="I121" s="290"/>
    </row>
    <row r="122" spans="1:9" s="291" customFormat="1" ht="12" x14ac:dyDescent="0.2">
      <c r="A122" s="292" t="s">
        <v>70</v>
      </c>
      <c r="B122" s="283" t="s">
        <v>1074</v>
      </c>
      <c r="C122" s="283" t="s">
        <v>712</v>
      </c>
      <c r="D122" s="293" t="s">
        <v>474</v>
      </c>
      <c r="E122" s="293" t="s">
        <v>474</v>
      </c>
      <c r="F122" s="293" t="s">
        <v>1065</v>
      </c>
      <c r="G122" s="294">
        <f>VLOOKUP(C122,TECNICAS!$E$12:$K$117,7,FALSE)</f>
        <v>80</v>
      </c>
      <c r="H122" s="292" t="s">
        <v>70</v>
      </c>
      <c r="I122" s="290"/>
    </row>
    <row r="123" spans="1:9" s="291" customFormat="1" ht="12" x14ac:dyDescent="0.2">
      <c r="A123" s="292" t="s">
        <v>76</v>
      </c>
      <c r="B123" s="282" t="s">
        <v>717</v>
      </c>
      <c r="C123" s="283" t="s">
        <v>716</v>
      </c>
      <c r="D123" s="293" t="s">
        <v>474</v>
      </c>
      <c r="E123" s="293" t="s">
        <v>474</v>
      </c>
      <c r="F123" s="293" t="s">
        <v>1065</v>
      </c>
      <c r="G123" s="294">
        <f>VLOOKUP(C123,TECNICAS!$E$12:$K$117,7,FALSE)</f>
        <v>60</v>
      </c>
      <c r="H123" s="292" t="s">
        <v>76</v>
      </c>
      <c r="I123" s="290"/>
    </row>
    <row r="124" spans="1:9" s="291" customFormat="1" ht="12" x14ac:dyDescent="0.2">
      <c r="A124" s="292" t="s">
        <v>76</v>
      </c>
      <c r="B124" s="283" t="s">
        <v>717</v>
      </c>
      <c r="C124" s="283" t="s">
        <v>720</v>
      </c>
      <c r="D124" s="293" t="s">
        <v>474</v>
      </c>
      <c r="E124" s="293" t="s">
        <v>474</v>
      </c>
      <c r="F124" s="293" t="s">
        <v>1065</v>
      </c>
      <c r="G124" s="294">
        <f>VLOOKUP(C124,TECNICAS!$E$12:$K$117,7,FALSE)</f>
        <v>80</v>
      </c>
      <c r="H124" s="292" t="s">
        <v>76</v>
      </c>
      <c r="I124" s="290"/>
    </row>
    <row r="125" spans="1:9" s="291" customFormat="1" ht="12" x14ac:dyDescent="0.2">
      <c r="A125" s="292" t="s">
        <v>70</v>
      </c>
      <c r="B125" s="283" t="s">
        <v>1074</v>
      </c>
      <c r="C125" s="283" t="s">
        <v>720</v>
      </c>
      <c r="D125" s="293" t="s">
        <v>474</v>
      </c>
      <c r="E125" s="293" t="s">
        <v>474</v>
      </c>
      <c r="F125" s="293" t="s">
        <v>1065</v>
      </c>
      <c r="G125" s="294">
        <f>VLOOKUP(C125,TECNICAS!$E$12:$K$117,7,FALSE)</f>
        <v>80</v>
      </c>
      <c r="H125" s="292" t="s">
        <v>70</v>
      </c>
      <c r="I125" s="290"/>
    </row>
    <row r="126" spans="1:9" s="291" customFormat="1" ht="12" x14ac:dyDescent="0.2">
      <c r="A126" s="292" t="s">
        <v>76</v>
      </c>
      <c r="B126" s="282" t="s">
        <v>717</v>
      </c>
      <c r="C126" s="283" t="s">
        <v>724</v>
      </c>
      <c r="D126" s="293" t="s">
        <v>474</v>
      </c>
      <c r="E126" s="293" t="s">
        <v>474</v>
      </c>
      <c r="F126" s="293" t="s">
        <v>1065</v>
      </c>
      <c r="G126" s="294">
        <f>VLOOKUP(C126,TECNICAS!$E$12:$K$117,7,FALSE)</f>
        <v>80</v>
      </c>
      <c r="H126" s="292" t="s">
        <v>76</v>
      </c>
      <c r="I126" s="290"/>
    </row>
    <row r="127" spans="1:9" s="291" customFormat="1" ht="12" x14ac:dyDescent="0.2">
      <c r="A127" s="292" t="s">
        <v>76</v>
      </c>
      <c r="B127" s="283" t="s">
        <v>1069</v>
      </c>
      <c r="C127" s="283" t="s">
        <v>730</v>
      </c>
      <c r="D127" s="293" t="s">
        <v>474</v>
      </c>
      <c r="E127" s="293" t="s">
        <v>474</v>
      </c>
      <c r="F127" s="293" t="s">
        <v>1065</v>
      </c>
      <c r="G127" s="294">
        <f>VLOOKUP(C127,TECNICAS!$E$12:$K$117,7,FALSE)</f>
        <v>80</v>
      </c>
      <c r="H127" s="292" t="s">
        <v>76</v>
      </c>
      <c r="I127" s="290"/>
    </row>
    <row r="128" spans="1:9" s="291" customFormat="1" ht="12" x14ac:dyDescent="0.2">
      <c r="A128" s="292" t="s">
        <v>76</v>
      </c>
      <c r="B128" s="283" t="s">
        <v>821</v>
      </c>
      <c r="C128" s="283" t="s">
        <v>730</v>
      </c>
      <c r="D128" s="293" t="s">
        <v>474</v>
      </c>
      <c r="E128" s="293" t="s">
        <v>474</v>
      </c>
      <c r="F128" s="293" t="s">
        <v>1065</v>
      </c>
      <c r="G128" s="294">
        <f>VLOOKUP(C128,TECNICAS!$E$12:$K$117,7,FALSE)</f>
        <v>80</v>
      </c>
      <c r="H128" s="292" t="s">
        <v>76</v>
      </c>
      <c r="I128" s="290"/>
    </row>
    <row r="129" spans="1:9" s="291" customFormat="1" ht="12" x14ac:dyDescent="0.2">
      <c r="A129" s="292" t="s">
        <v>76</v>
      </c>
      <c r="B129" s="283" t="s">
        <v>1068</v>
      </c>
      <c r="C129" s="283" t="s">
        <v>730</v>
      </c>
      <c r="D129" s="293" t="s">
        <v>474</v>
      </c>
      <c r="E129" s="293" t="s">
        <v>474</v>
      </c>
      <c r="F129" s="293" t="s">
        <v>1065</v>
      </c>
      <c r="G129" s="294">
        <f>VLOOKUP(C129,TECNICAS!$E$12:$K$117,7,FALSE)</f>
        <v>80</v>
      </c>
      <c r="H129" s="292" t="s">
        <v>76</v>
      </c>
      <c r="I129" s="290"/>
    </row>
    <row r="130" spans="1:9" s="291" customFormat="1" ht="12" x14ac:dyDescent="0.2">
      <c r="A130" s="292" t="s">
        <v>66</v>
      </c>
      <c r="B130" s="283" t="s">
        <v>1075</v>
      </c>
      <c r="C130" s="283" t="s">
        <v>730</v>
      </c>
      <c r="D130" s="293" t="s">
        <v>474</v>
      </c>
      <c r="E130" s="293" t="s">
        <v>474</v>
      </c>
      <c r="F130" s="293" t="s">
        <v>1065</v>
      </c>
      <c r="G130" s="294">
        <f>VLOOKUP(C130,TECNICAS!$E$12:$K$117,7,FALSE)</f>
        <v>80</v>
      </c>
      <c r="H130" s="292" t="s">
        <v>66</v>
      </c>
      <c r="I130" s="290"/>
    </row>
    <row r="131" spans="1:9" s="291" customFormat="1" ht="12" x14ac:dyDescent="0.2">
      <c r="A131" s="292" t="s">
        <v>67</v>
      </c>
      <c r="B131" s="283" t="s">
        <v>489</v>
      </c>
      <c r="C131" s="283" t="s">
        <v>737</v>
      </c>
      <c r="D131" s="293" t="s">
        <v>474</v>
      </c>
      <c r="E131" s="293" t="s">
        <v>474</v>
      </c>
      <c r="F131" s="293" t="s">
        <v>1065</v>
      </c>
      <c r="G131" s="294">
        <f>VLOOKUP(C131,TECNICAS!$E$12:$K$117,7,FALSE)</f>
        <v>80</v>
      </c>
      <c r="H131" s="292" t="s">
        <v>67</v>
      </c>
      <c r="I131" s="290"/>
    </row>
    <row r="132" spans="1:9" s="291" customFormat="1" ht="12" x14ac:dyDescent="0.2">
      <c r="A132" s="292" t="s">
        <v>67</v>
      </c>
      <c r="B132" s="283" t="s">
        <v>1076</v>
      </c>
      <c r="C132" s="283" t="s">
        <v>737</v>
      </c>
      <c r="D132" s="293" t="s">
        <v>474</v>
      </c>
      <c r="E132" s="293" t="s">
        <v>474</v>
      </c>
      <c r="F132" s="293" t="s">
        <v>1065</v>
      </c>
      <c r="G132" s="294">
        <f>VLOOKUP(C132,TECNICAS!$E$12:$K$117,7,FALSE)</f>
        <v>80</v>
      </c>
      <c r="H132" s="292" t="s">
        <v>67</v>
      </c>
      <c r="I132" s="290"/>
    </row>
    <row r="133" spans="1:9" s="291" customFormat="1" ht="12" x14ac:dyDescent="0.2">
      <c r="A133" s="292" t="s">
        <v>76</v>
      </c>
      <c r="B133" s="283" t="s">
        <v>484</v>
      </c>
      <c r="C133" s="283" t="s">
        <v>737</v>
      </c>
      <c r="D133" s="293" t="s">
        <v>474</v>
      </c>
      <c r="E133" s="293" t="s">
        <v>474</v>
      </c>
      <c r="F133" s="293" t="s">
        <v>1065</v>
      </c>
      <c r="G133" s="294">
        <f>VLOOKUP(C133,TECNICAS!$E$12:$K$117,7,FALSE)</f>
        <v>80</v>
      </c>
      <c r="H133" s="292" t="s">
        <v>76</v>
      </c>
      <c r="I133" s="290"/>
    </row>
    <row r="134" spans="1:9" s="291" customFormat="1" ht="12" x14ac:dyDescent="0.2">
      <c r="A134" s="292" t="s">
        <v>66</v>
      </c>
      <c r="B134" s="283" t="s">
        <v>1077</v>
      </c>
      <c r="C134" s="283" t="s">
        <v>737</v>
      </c>
      <c r="D134" s="293" t="s">
        <v>474</v>
      </c>
      <c r="E134" s="293" t="s">
        <v>474</v>
      </c>
      <c r="F134" s="293" t="s">
        <v>1065</v>
      </c>
      <c r="G134" s="294">
        <f>VLOOKUP(C134,TECNICAS!$E$12:$K$117,7,FALSE)</f>
        <v>80</v>
      </c>
      <c r="H134" s="292" t="s">
        <v>66</v>
      </c>
      <c r="I134" s="290"/>
    </row>
    <row r="135" spans="1:9" s="291" customFormat="1" ht="12" x14ac:dyDescent="0.2">
      <c r="A135" s="292" t="s">
        <v>70</v>
      </c>
      <c r="B135" s="283" t="s">
        <v>1078</v>
      </c>
      <c r="C135" s="283" t="s">
        <v>737</v>
      </c>
      <c r="D135" s="293" t="s">
        <v>474</v>
      </c>
      <c r="E135" s="293" t="s">
        <v>474</v>
      </c>
      <c r="F135" s="293" t="s">
        <v>1065</v>
      </c>
      <c r="G135" s="294">
        <f>VLOOKUP(C135,TECNICAS!$E$12:$K$117,7,FALSE)</f>
        <v>80</v>
      </c>
      <c r="H135" s="292" t="s">
        <v>70</v>
      </c>
      <c r="I135" s="290"/>
    </row>
    <row r="136" spans="1:9" s="291" customFormat="1" ht="12" x14ac:dyDescent="0.2">
      <c r="A136" s="292" t="s">
        <v>76</v>
      </c>
      <c r="B136" s="283" t="s">
        <v>821</v>
      </c>
      <c r="C136" s="283" t="s">
        <v>741</v>
      </c>
      <c r="D136" s="293" t="s">
        <v>474</v>
      </c>
      <c r="E136" s="293" t="s">
        <v>474</v>
      </c>
      <c r="F136" s="293" t="s">
        <v>1065</v>
      </c>
      <c r="G136" s="294">
        <f>VLOOKUP(C136,TECNICAS!$E$12:$K$117,7,FALSE)</f>
        <v>80</v>
      </c>
      <c r="H136" s="292" t="s">
        <v>76</v>
      </c>
      <c r="I136" s="290"/>
    </row>
    <row r="137" spans="1:9" s="291" customFormat="1" ht="12" x14ac:dyDescent="0.2">
      <c r="A137" s="292" t="s">
        <v>76</v>
      </c>
      <c r="B137" s="283" t="s">
        <v>1068</v>
      </c>
      <c r="C137" s="283" t="s">
        <v>741</v>
      </c>
      <c r="D137" s="293" t="s">
        <v>474</v>
      </c>
      <c r="E137" s="293" t="s">
        <v>474</v>
      </c>
      <c r="F137" s="293" t="s">
        <v>1065</v>
      </c>
      <c r="G137" s="294">
        <f>VLOOKUP(C137,TECNICAS!$E$12:$K$117,7,FALSE)</f>
        <v>80</v>
      </c>
      <c r="H137" s="292" t="s">
        <v>76</v>
      </c>
      <c r="I137" s="290"/>
    </row>
    <row r="138" spans="1:9" s="291" customFormat="1" ht="12" x14ac:dyDescent="0.2">
      <c r="A138" s="292" t="s">
        <v>76</v>
      </c>
      <c r="B138" s="283" t="s">
        <v>318</v>
      </c>
      <c r="C138" s="283" t="s">
        <v>755</v>
      </c>
      <c r="D138" s="293" t="s">
        <v>474</v>
      </c>
      <c r="E138" s="293" t="s">
        <v>474</v>
      </c>
      <c r="F138" s="293" t="s">
        <v>1065</v>
      </c>
      <c r="G138" s="294">
        <f>VLOOKUP(C138,TECNICAS!$E$12:$K$117,7,FALSE)</f>
        <v>80</v>
      </c>
      <c r="H138" s="292" t="s">
        <v>76</v>
      </c>
      <c r="I138" s="290"/>
    </row>
    <row r="139" spans="1:9" s="291" customFormat="1" ht="12" x14ac:dyDescent="0.2">
      <c r="A139" s="292" t="s">
        <v>76</v>
      </c>
      <c r="B139" s="283" t="s">
        <v>1079</v>
      </c>
      <c r="C139" s="283" t="s">
        <v>755</v>
      </c>
      <c r="D139" s="293" t="s">
        <v>474</v>
      </c>
      <c r="E139" s="293" t="s">
        <v>474</v>
      </c>
      <c r="F139" s="293" t="s">
        <v>1065</v>
      </c>
      <c r="G139" s="294">
        <f>VLOOKUP(C139,TECNICAS!$E$12:$K$117,7,FALSE)</f>
        <v>80</v>
      </c>
      <c r="H139" s="292" t="s">
        <v>76</v>
      </c>
      <c r="I139" s="290"/>
    </row>
    <row r="140" spans="1:9" s="291" customFormat="1" ht="12" x14ac:dyDescent="0.2">
      <c r="A140" s="292" t="s">
        <v>76</v>
      </c>
      <c r="B140" s="283" t="s">
        <v>1062</v>
      </c>
      <c r="C140" s="283" t="s">
        <v>755</v>
      </c>
      <c r="D140" s="293" t="s">
        <v>474</v>
      </c>
      <c r="E140" s="293" t="s">
        <v>474</v>
      </c>
      <c r="F140" s="293" t="s">
        <v>1065</v>
      </c>
      <c r="G140" s="294">
        <f>VLOOKUP(C140,TECNICAS!$E$12:$K$117,7,FALSE)</f>
        <v>80</v>
      </c>
      <c r="H140" s="292" t="s">
        <v>76</v>
      </c>
      <c r="I140" s="290"/>
    </row>
    <row r="141" spans="1:9" s="291" customFormat="1" ht="12" x14ac:dyDescent="0.2">
      <c r="A141" s="292" t="s">
        <v>76</v>
      </c>
      <c r="B141" s="283" t="s">
        <v>1080</v>
      </c>
      <c r="C141" s="283" t="s">
        <v>755</v>
      </c>
      <c r="D141" s="293" t="s">
        <v>474</v>
      </c>
      <c r="E141" s="293" t="s">
        <v>474</v>
      </c>
      <c r="F141" s="293" t="s">
        <v>1065</v>
      </c>
      <c r="G141" s="294">
        <f>VLOOKUP(C141,TECNICAS!$E$12:$K$117,7,FALSE)</f>
        <v>80</v>
      </c>
      <c r="H141" s="292" t="s">
        <v>76</v>
      </c>
      <c r="I141" s="290"/>
    </row>
    <row r="142" spans="1:9" s="291" customFormat="1" ht="12" x14ac:dyDescent="0.2">
      <c r="A142" s="292" t="s">
        <v>76</v>
      </c>
      <c r="B142" s="283" t="s">
        <v>1079</v>
      </c>
      <c r="C142" s="283" t="s">
        <v>764</v>
      </c>
      <c r="D142" s="293" t="s">
        <v>474</v>
      </c>
      <c r="E142" s="293" t="s">
        <v>474</v>
      </c>
      <c r="F142" s="293" t="s">
        <v>1065</v>
      </c>
      <c r="G142" s="294">
        <f>VLOOKUP(C142,TECNICAS!$E$12:$K$117,7,FALSE)</f>
        <v>80</v>
      </c>
      <c r="H142" s="292" t="s">
        <v>76</v>
      </c>
      <c r="I142" s="290"/>
    </row>
    <row r="143" spans="1:9" s="291" customFormat="1" ht="12" x14ac:dyDescent="0.2">
      <c r="A143" s="292" t="s">
        <v>76</v>
      </c>
      <c r="B143" s="283" t="s">
        <v>334</v>
      </c>
      <c r="C143" s="283" t="s">
        <v>764</v>
      </c>
      <c r="D143" s="293" t="s">
        <v>474</v>
      </c>
      <c r="E143" s="293" t="s">
        <v>474</v>
      </c>
      <c r="F143" s="293" t="s">
        <v>1065</v>
      </c>
      <c r="G143" s="294">
        <f>VLOOKUP(C143,TECNICAS!$E$12:$K$117,7,FALSE)</f>
        <v>80</v>
      </c>
      <c r="H143" s="292" t="s">
        <v>76</v>
      </c>
      <c r="I143" s="290"/>
    </row>
    <row r="144" spans="1:9" s="291" customFormat="1" ht="12" x14ac:dyDescent="0.2">
      <c r="A144" s="292" t="s">
        <v>67</v>
      </c>
      <c r="B144" s="283" t="s">
        <v>1081</v>
      </c>
      <c r="C144" s="283" t="s">
        <v>772</v>
      </c>
      <c r="D144" s="293" t="s">
        <v>474</v>
      </c>
      <c r="E144" s="293" t="s">
        <v>474</v>
      </c>
      <c r="F144" s="293" t="s">
        <v>1065</v>
      </c>
      <c r="G144" s="294">
        <f>VLOOKUP(C144,TECNICAS!$E$12:$K$117,7,FALSE)</f>
        <v>80</v>
      </c>
      <c r="H144" s="292" t="s">
        <v>67</v>
      </c>
      <c r="I144" s="290"/>
    </row>
    <row r="145" spans="1:9" s="291" customFormat="1" ht="12" x14ac:dyDescent="0.2">
      <c r="A145" s="292" t="s">
        <v>76</v>
      </c>
      <c r="B145" s="283" t="s">
        <v>1079</v>
      </c>
      <c r="C145" s="283" t="s">
        <v>772</v>
      </c>
      <c r="D145" s="293" t="s">
        <v>474</v>
      </c>
      <c r="E145" s="293" t="s">
        <v>474</v>
      </c>
      <c r="F145" s="293" t="s">
        <v>1065</v>
      </c>
      <c r="G145" s="294">
        <f>VLOOKUP(C145,TECNICAS!$E$12:$K$117,7,FALSE)</f>
        <v>80</v>
      </c>
      <c r="H145" s="292" t="s">
        <v>76</v>
      </c>
      <c r="I145" s="290"/>
    </row>
    <row r="146" spans="1:9" s="291" customFormat="1" ht="12" x14ac:dyDescent="0.2">
      <c r="A146" s="292" t="s">
        <v>76</v>
      </c>
      <c r="B146" s="283" t="s">
        <v>318</v>
      </c>
      <c r="C146" s="283" t="s">
        <v>772</v>
      </c>
      <c r="D146" s="293" t="s">
        <v>474</v>
      </c>
      <c r="E146" s="293" t="s">
        <v>474</v>
      </c>
      <c r="F146" s="293" t="s">
        <v>1065</v>
      </c>
      <c r="G146" s="294">
        <f>VLOOKUP(C146,TECNICAS!$E$12:$K$117,7,FALSE)</f>
        <v>80</v>
      </c>
      <c r="H146" s="292" t="s">
        <v>76</v>
      </c>
      <c r="I146" s="290"/>
    </row>
    <row r="147" spans="1:9" s="291" customFormat="1" ht="12" x14ac:dyDescent="0.2">
      <c r="A147" s="292" t="s">
        <v>76</v>
      </c>
      <c r="B147" s="283" t="s">
        <v>1062</v>
      </c>
      <c r="C147" s="283" t="s">
        <v>772</v>
      </c>
      <c r="D147" s="293" t="s">
        <v>474</v>
      </c>
      <c r="E147" s="293" t="s">
        <v>474</v>
      </c>
      <c r="F147" s="293" t="s">
        <v>1065</v>
      </c>
      <c r="G147" s="294">
        <f>VLOOKUP(C147,TECNICAS!$E$12:$K$117,7,FALSE)</f>
        <v>80</v>
      </c>
      <c r="H147" s="292" t="s">
        <v>76</v>
      </c>
      <c r="I147" s="290"/>
    </row>
    <row r="148" spans="1:9" s="291" customFormat="1" ht="12" x14ac:dyDescent="0.2">
      <c r="A148" s="292" t="s">
        <v>76</v>
      </c>
      <c r="B148" s="283" t="s">
        <v>334</v>
      </c>
      <c r="C148" s="283" t="s">
        <v>772</v>
      </c>
      <c r="D148" s="293" t="s">
        <v>474</v>
      </c>
      <c r="E148" s="293" t="s">
        <v>474</v>
      </c>
      <c r="F148" s="293" t="s">
        <v>1065</v>
      </c>
      <c r="G148" s="294">
        <f>VLOOKUP(C148,TECNICAS!$E$12:$K$117,7,FALSE)</f>
        <v>80</v>
      </c>
      <c r="H148" s="292" t="s">
        <v>76</v>
      </c>
      <c r="I148" s="290"/>
    </row>
    <row r="149" spans="1:9" s="291" customFormat="1" ht="12" x14ac:dyDescent="0.2">
      <c r="A149" s="292" t="s">
        <v>76</v>
      </c>
      <c r="B149" s="283" t="s">
        <v>1080</v>
      </c>
      <c r="C149" s="283" t="s">
        <v>772</v>
      </c>
      <c r="D149" s="293" t="s">
        <v>474</v>
      </c>
      <c r="E149" s="293" t="s">
        <v>474</v>
      </c>
      <c r="F149" s="293" t="s">
        <v>1065</v>
      </c>
      <c r="G149" s="294">
        <f>VLOOKUP(C149,TECNICAS!$E$12:$K$117,7,FALSE)</f>
        <v>80</v>
      </c>
      <c r="H149" s="292" t="s">
        <v>76</v>
      </c>
      <c r="I149" s="290"/>
    </row>
    <row r="150" spans="1:9" s="291" customFormat="1" ht="12" x14ac:dyDescent="0.2">
      <c r="A150" s="292" t="s">
        <v>76</v>
      </c>
      <c r="B150" s="283" t="s">
        <v>1062</v>
      </c>
      <c r="C150" s="283" t="s">
        <v>781</v>
      </c>
      <c r="D150" s="293" t="s">
        <v>474</v>
      </c>
      <c r="E150" s="293" t="s">
        <v>474</v>
      </c>
      <c r="F150" s="293" t="s">
        <v>1065</v>
      </c>
      <c r="G150" s="294">
        <f>VLOOKUP(C150,TECNICAS!$E$12:$K$117,7,FALSE)</f>
        <v>80</v>
      </c>
      <c r="H150" s="292" t="s">
        <v>76</v>
      </c>
      <c r="I150" s="290"/>
    </row>
    <row r="151" spans="1:9" s="291" customFormat="1" ht="12" x14ac:dyDescent="0.2">
      <c r="A151" s="292" t="s">
        <v>76</v>
      </c>
      <c r="B151" s="283" t="s">
        <v>334</v>
      </c>
      <c r="C151" s="283" t="s">
        <v>781</v>
      </c>
      <c r="D151" s="293" t="s">
        <v>474</v>
      </c>
      <c r="E151" s="293" t="s">
        <v>474</v>
      </c>
      <c r="F151" s="293" t="s">
        <v>1065</v>
      </c>
      <c r="G151" s="294">
        <f>VLOOKUP(C151,TECNICAS!$E$12:$K$117,7,FALSE)</f>
        <v>80</v>
      </c>
      <c r="H151" s="292" t="s">
        <v>76</v>
      </c>
      <c r="I151" s="290"/>
    </row>
    <row r="152" spans="1:9" s="291" customFormat="1" ht="12" x14ac:dyDescent="0.2">
      <c r="A152" s="292" t="s">
        <v>76</v>
      </c>
      <c r="B152" s="282" t="s">
        <v>334</v>
      </c>
      <c r="C152" s="283" t="s">
        <v>786</v>
      </c>
      <c r="D152" s="293" t="s">
        <v>474</v>
      </c>
      <c r="E152" s="293" t="s">
        <v>474</v>
      </c>
      <c r="F152" s="293" t="s">
        <v>1065</v>
      </c>
      <c r="G152" s="294">
        <f>VLOOKUP(C152,TECNICAS!$E$12:$K$117,7,FALSE)</f>
        <v>80</v>
      </c>
      <c r="H152" s="292" t="s">
        <v>76</v>
      </c>
      <c r="I152" s="290"/>
    </row>
    <row r="153" spans="1:9" s="291" customFormat="1" ht="12" x14ac:dyDescent="0.2">
      <c r="A153" s="292" t="s">
        <v>76</v>
      </c>
      <c r="B153" s="293" t="s">
        <v>795</v>
      </c>
      <c r="C153" s="283" t="s">
        <v>794</v>
      </c>
      <c r="D153" s="293" t="s">
        <v>474</v>
      </c>
      <c r="E153" s="293" t="s">
        <v>474</v>
      </c>
      <c r="F153" s="293" t="s">
        <v>1065</v>
      </c>
      <c r="G153" s="294">
        <f>VLOOKUP(C153,TECNICAS!$E$12:$K$117,7,FALSE)</f>
        <v>80</v>
      </c>
      <c r="H153" s="292" t="s">
        <v>76</v>
      </c>
      <c r="I153" s="290"/>
    </row>
    <row r="154" spans="1:9" s="291" customFormat="1" ht="12" x14ac:dyDescent="0.2">
      <c r="A154" s="292" t="s">
        <v>76</v>
      </c>
      <c r="B154" s="295" t="s">
        <v>1062</v>
      </c>
      <c r="C154" s="283" t="s">
        <v>799</v>
      </c>
      <c r="D154" s="293" t="s">
        <v>474</v>
      </c>
      <c r="E154" s="293" t="s">
        <v>474</v>
      </c>
      <c r="F154" s="293" t="s">
        <v>1065</v>
      </c>
      <c r="G154" s="294">
        <f>VLOOKUP(C154,TECNICAS!$E$12:$K$117,7,FALSE)</f>
        <v>80</v>
      </c>
      <c r="H154" s="292" t="s">
        <v>76</v>
      </c>
      <c r="I154" s="290"/>
    </row>
    <row r="155" spans="1:9" s="291" customFormat="1" ht="12" x14ac:dyDescent="0.2">
      <c r="A155" s="292" t="s">
        <v>76</v>
      </c>
      <c r="B155" s="295" t="s">
        <v>334</v>
      </c>
      <c r="C155" s="283" t="s">
        <v>799</v>
      </c>
      <c r="D155" s="293" t="s">
        <v>474</v>
      </c>
      <c r="E155" s="293" t="s">
        <v>474</v>
      </c>
      <c r="F155" s="293" t="s">
        <v>1065</v>
      </c>
      <c r="G155" s="294">
        <f>VLOOKUP(C155,TECNICAS!$E$12:$K$117,7,FALSE)</f>
        <v>80</v>
      </c>
      <c r="H155" s="292" t="s">
        <v>76</v>
      </c>
      <c r="I155" s="290"/>
    </row>
    <row r="156" spans="1:9" s="291" customFormat="1" ht="12" x14ac:dyDescent="0.2">
      <c r="A156" s="292" t="s">
        <v>76</v>
      </c>
      <c r="B156" s="295" t="s">
        <v>1069</v>
      </c>
      <c r="C156" s="283" t="s">
        <v>799</v>
      </c>
      <c r="D156" s="293" t="s">
        <v>474</v>
      </c>
      <c r="E156" s="293" t="s">
        <v>474</v>
      </c>
      <c r="F156" s="293" t="s">
        <v>1065</v>
      </c>
      <c r="G156" s="294">
        <f>VLOOKUP(C156,TECNICAS!$E$12:$K$117,7,FALSE)</f>
        <v>80</v>
      </c>
      <c r="H156" s="292" t="s">
        <v>76</v>
      </c>
      <c r="I156" s="290"/>
    </row>
    <row r="157" spans="1:9" s="291" customFormat="1" ht="12" x14ac:dyDescent="0.2">
      <c r="A157" s="292" t="s">
        <v>76</v>
      </c>
      <c r="B157" s="295" t="s">
        <v>1062</v>
      </c>
      <c r="C157" s="283" t="s">
        <v>804</v>
      </c>
      <c r="D157" s="293" t="s">
        <v>474</v>
      </c>
      <c r="E157" s="293" t="s">
        <v>474</v>
      </c>
      <c r="F157" s="293" t="s">
        <v>1065</v>
      </c>
      <c r="G157" s="294">
        <f>VLOOKUP(C157,TECNICAS!$E$12:$K$117,7,FALSE)</f>
        <v>80</v>
      </c>
      <c r="H157" s="292" t="s">
        <v>76</v>
      </c>
      <c r="I157" s="290"/>
    </row>
    <row r="158" spans="1:9" s="291" customFormat="1" ht="12" x14ac:dyDescent="0.2">
      <c r="A158" s="292" t="s">
        <v>76</v>
      </c>
      <c r="B158" s="295" t="s">
        <v>334</v>
      </c>
      <c r="C158" s="283" t="s">
        <v>804</v>
      </c>
      <c r="D158" s="293" t="s">
        <v>474</v>
      </c>
      <c r="E158" s="293" t="s">
        <v>474</v>
      </c>
      <c r="F158" s="293" t="s">
        <v>1065</v>
      </c>
      <c r="G158" s="294">
        <f>VLOOKUP(C158,TECNICAS!$E$12:$K$117,7,FALSE)</f>
        <v>80</v>
      </c>
      <c r="H158" s="292" t="s">
        <v>76</v>
      </c>
      <c r="I158" s="290"/>
    </row>
    <row r="159" spans="1:9" s="291" customFormat="1" ht="12" x14ac:dyDescent="0.2">
      <c r="A159" s="292" t="s">
        <v>76</v>
      </c>
      <c r="B159" s="295" t="s">
        <v>1069</v>
      </c>
      <c r="C159" s="283" t="s">
        <v>804</v>
      </c>
      <c r="D159" s="293" t="s">
        <v>474</v>
      </c>
      <c r="E159" s="293" t="s">
        <v>474</v>
      </c>
      <c r="F159" s="293" t="s">
        <v>1065</v>
      </c>
      <c r="G159" s="294">
        <f>VLOOKUP(C159,TECNICAS!$E$12:$K$117,7,FALSE)</f>
        <v>80</v>
      </c>
      <c r="H159" s="292" t="s">
        <v>76</v>
      </c>
      <c r="I159" s="290"/>
    </row>
    <row r="160" spans="1:9" s="291" customFormat="1" ht="12" x14ac:dyDescent="0.2">
      <c r="A160" s="292" t="s">
        <v>76</v>
      </c>
      <c r="B160" s="293" t="s">
        <v>795</v>
      </c>
      <c r="C160" s="283" t="s">
        <v>812</v>
      </c>
      <c r="D160" s="293" t="s">
        <v>474</v>
      </c>
      <c r="E160" s="293" t="s">
        <v>474</v>
      </c>
      <c r="F160" s="293" t="s">
        <v>1065</v>
      </c>
      <c r="G160" s="294">
        <f>VLOOKUP(C160,TECNICAS!$E$12:$K$117,7,FALSE)</f>
        <v>80</v>
      </c>
      <c r="H160" s="292" t="s">
        <v>76</v>
      </c>
      <c r="I160" s="290"/>
    </row>
    <row r="161" spans="1:9" s="291" customFormat="1" ht="12" x14ac:dyDescent="0.2">
      <c r="A161" s="292" t="s">
        <v>76</v>
      </c>
      <c r="B161" s="295" t="s">
        <v>821</v>
      </c>
      <c r="C161" s="283" t="s">
        <v>816</v>
      </c>
      <c r="D161" s="293" t="s">
        <v>474</v>
      </c>
      <c r="E161" s="293" t="s">
        <v>474</v>
      </c>
      <c r="F161" s="293" t="s">
        <v>1065</v>
      </c>
      <c r="G161" s="294">
        <f>VLOOKUP(C161,TECNICAS!$E$12:$K$117,7,FALSE)</f>
        <v>80</v>
      </c>
      <c r="H161" s="292" t="s">
        <v>76</v>
      </c>
      <c r="I161" s="290"/>
    </row>
    <row r="162" spans="1:9" s="291" customFormat="1" ht="12" x14ac:dyDescent="0.2">
      <c r="A162" s="292" t="s">
        <v>76</v>
      </c>
      <c r="B162" s="295" t="s">
        <v>1068</v>
      </c>
      <c r="C162" s="283" t="s">
        <v>816</v>
      </c>
      <c r="D162" s="293" t="s">
        <v>474</v>
      </c>
      <c r="E162" s="293" t="s">
        <v>474</v>
      </c>
      <c r="F162" s="293" t="s">
        <v>1065</v>
      </c>
      <c r="G162" s="294">
        <f>VLOOKUP(C162,TECNICAS!$E$12:$K$117,7,FALSE)</f>
        <v>80</v>
      </c>
      <c r="H162" s="292" t="s">
        <v>76</v>
      </c>
      <c r="I162" s="290"/>
    </row>
    <row r="163" spans="1:9" s="291" customFormat="1" ht="12" x14ac:dyDescent="0.2">
      <c r="A163" s="292" t="s">
        <v>76</v>
      </c>
      <c r="B163" s="293" t="s">
        <v>821</v>
      </c>
      <c r="C163" s="283" t="s">
        <v>820</v>
      </c>
      <c r="D163" s="293" t="s">
        <v>474</v>
      </c>
      <c r="E163" s="293" t="s">
        <v>474</v>
      </c>
      <c r="F163" s="293" t="s">
        <v>1065</v>
      </c>
      <c r="G163" s="294">
        <f>VLOOKUP(C163,TECNICAS!$E$12:$K$117,7,FALSE)</f>
        <v>80</v>
      </c>
      <c r="H163" s="292" t="s">
        <v>76</v>
      </c>
      <c r="I163" s="290"/>
    </row>
    <row r="164" spans="1:9" s="291" customFormat="1" ht="12" x14ac:dyDescent="0.2">
      <c r="A164" s="292" t="s">
        <v>76</v>
      </c>
      <c r="B164" s="293" t="s">
        <v>821</v>
      </c>
      <c r="C164" s="283" t="s">
        <v>825</v>
      </c>
      <c r="D164" s="293" t="s">
        <v>474</v>
      </c>
      <c r="E164" s="293" t="s">
        <v>474</v>
      </c>
      <c r="F164" s="293" t="s">
        <v>1065</v>
      </c>
      <c r="G164" s="294" t="str">
        <f>VLOOKUP(C164,TECNICAS!$E$12:$K$117,7,FALSE)</f>
        <v>n/a</v>
      </c>
      <c r="H164" s="292" t="s">
        <v>76</v>
      </c>
      <c r="I164" s="290"/>
    </row>
    <row r="165" spans="1:9" s="291" customFormat="1" ht="12" x14ac:dyDescent="0.2">
      <c r="A165" s="292" t="s">
        <v>76</v>
      </c>
      <c r="B165" s="293" t="s">
        <v>795</v>
      </c>
      <c r="C165" s="283" t="s">
        <v>830</v>
      </c>
      <c r="D165" s="293" t="s">
        <v>474</v>
      </c>
      <c r="E165" s="293" t="s">
        <v>474</v>
      </c>
      <c r="F165" s="293" t="s">
        <v>1065</v>
      </c>
      <c r="G165" s="294">
        <f>VLOOKUP(C165,TECNICAS!$E$12:$K$117,7,FALSE)</f>
        <v>80</v>
      </c>
      <c r="H165" s="292" t="s">
        <v>76</v>
      </c>
      <c r="I165" s="290"/>
    </row>
    <row r="166" spans="1:9" s="291" customFormat="1" ht="12" x14ac:dyDescent="0.2">
      <c r="A166" s="292" t="s">
        <v>66</v>
      </c>
      <c r="B166" s="293" t="s">
        <v>839</v>
      </c>
      <c r="C166" s="283" t="s">
        <v>838</v>
      </c>
      <c r="D166" s="293" t="s">
        <v>474</v>
      </c>
      <c r="E166" s="293" t="s">
        <v>474</v>
      </c>
      <c r="F166" s="293" t="s">
        <v>1065</v>
      </c>
      <c r="G166" s="294">
        <f>VLOOKUP(C166,TECNICAS!$E$12:$K$117,7,FALSE)</f>
        <v>80</v>
      </c>
      <c r="H166" s="292" t="s">
        <v>66</v>
      </c>
      <c r="I166" s="290"/>
    </row>
    <row r="167" spans="1:9" s="291" customFormat="1" ht="12" x14ac:dyDescent="0.2">
      <c r="A167" s="292" t="s">
        <v>66</v>
      </c>
      <c r="B167" s="293" t="s">
        <v>844</v>
      </c>
      <c r="C167" s="283" t="s">
        <v>843</v>
      </c>
      <c r="D167" s="293" t="s">
        <v>474</v>
      </c>
      <c r="E167" s="293" t="s">
        <v>474</v>
      </c>
      <c r="F167" s="293" t="s">
        <v>1065</v>
      </c>
      <c r="G167" s="294">
        <f>VLOOKUP(C167,TECNICAS!$E$12:$K$117,7,FALSE)</f>
        <v>80</v>
      </c>
      <c r="H167" s="292" t="s">
        <v>66</v>
      </c>
      <c r="I167" s="290"/>
    </row>
    <row r="168" spans="1:9" s="291" customFormat="1" ht="12" x14ac:dyDescent="0.2">
      <c r="A168" s="292" t="s">
        <v>76</v>
      </c>
      <c r="B168" s="295" t="s">
        <v>1082</v>
      </c>
      <c r="C168" s="283" t="s">
        <v>863</v>
      </c>
      <c r="D168" s="293" t="s">
        <v>474</v>
      </c>
      <c r="E168" s="293" t="s">
        <v>474</v>
      </c>
      <c r="F168" s="293" t="s">
        <v>1065</v>
      </c>
      <c r="G168" s="294">
        <f>VLOOKUP(C168,TECNICAS!$E$12:$K$117,7,FALSE)</f>
        <v>80</v>
      </c>
      <c r="H168" s="292" t="s">
        <v>76</v>
      </c>
      <c r="I168" s="290"/>
    </row>
    <row r="169" spans="1:9" s="291" customFormat="1" ht="12" x14ac:dyDescent="0.2">
      <c r="A169" s="292" t="s">
        <v>66</v>
      </c>
      <c r="B169" s="295" t="s">
        <v>1083</v>
      </c>
      <c r="C169" s="283" t="s">
        <v>863</v>
      </c>
      <c r="D169" s="293" t="s">
        <v>474</v>
      </c>
      <c r="E169" s="293" t="s">
        <v>474</v>
      </c>
      <c r="F169" s="293" t="s">
        <v>1065</v>
      </c>
      <c r="G169" s="294">
        <f>VLOOKUP(C169,TECNICAS!$E$12:$K$117,7,FALSE)</f>
        <v>80</v>
      </c>
      <c r="H169" s="292" t="s">
        <v>66</v>
      </c>
      <c r="I169" s="290"/>
    </row>
    <row r="170" spans="1:9" s="291" customFormat="1" ht="12" x14ac:dyDescent="0.2">
      <c r="A170" s="292" t="s">
        <v>70</v>
      </c>
      <c r="B170" s="295" t="s">
        <v>1054</v>
      </c>
      <c r="C170" s="283" t="s">
        <v>863</v>
      </c>
      <c r="D170" s="293" t="s">
        <v>474</v>
      </c>
      <c r="E170" s="293" t="s">
        <v>474</v>
      </c>
      <c r="F170" s="293" t="s">
        <v>1065</v>
      </c>
      <c r="G170" s="294">
        <f>VLOOKUP(C170,TECNICAS!$E$12:$K$117,7,FALSE)</f>
        <v>80</v>
      </c>
      <c r="H170" s="292" t="s">
        <v>70</v>
      </c>
      <c r="I170" s="290"/>
    </row>
    <row r="171" spans="1:9" s="291" customFormat="1" ht="12" x14ac:dyDescent="0.2">
      <c r="A171" s="292" t="s">
        <v>66</v>
      </c>
      <c r="B171" s="293" t="s">
        <v>870</v>
      </c>
      <c r="C171" s="283" t="s">
        <v>869</v>
      </c>
      <c r="D171" s="293" t="s">
        <v>474</v>
      </c>
      <c r="E171" s="293" t="s">
        <v>474</v>
      </c>
      <c r="F171" s="293" t="s">
        <v>1065</v>
      </c>
      <c r="G171" s="294">
        <f>VLOOKUP(C171,TECNICAS!$E$12:$K$117,7,FALSE)</f>
        <v>80</v>
      </c>
      <c r="H171" s="292" t="s">
        <v>66</v>
      </c>
      <c r="I171" s="290"/>
    </row>
    <row r="172" spans="1:9" s="291" customFormat="1" ht="12" x14ac:dyDescent="0.2">
      <c r="A172" s="292" t="s">
        <v>70</v>
      </c>
      <c r="B172" s="293" t="s">
        <v>295</v>
      </c>
      <c r="C172" s="283" t="s">
        <v>874</v>
      </c>
      <c r="D172" s="293" t="s">
        <v>474</v>
      </c>
      <c r="E172" s="293" t="s">
        <v>474</v>
      </c>
      <c r="F172" s="293" t="s">
        <v>1065</v>
      </c>
      <c r="G172" s="294">
        <f>VLOOKUP(C172,TECNICAS!$E$12:$K$117,7,FALSE)</f>
        <v>100</v>
      </c>
      <c r="H172" s="292" t="s">
        <v>70</v>
      </c>
      <c r="I172" s="290"/>
    </row>
    <row r="173" spans="1:9" s="291" customFormat="1" ht="12" x14ac:dyDescent="0.2">
      <c r="A173" s="292" t="s">
        <v>66</v>
      </c>
      <c r="B173" s="295" t="s">
        <v>1083</v>
      </c>
      <c r="C173" s="283" t="s">
        <v>878</v>
      </c>
      <c r="D173" s="293" t="s">
        <v>474</v>
      </c>
      <c r="E173" s="293" t="s">
        <v>474</v>
      </c>
      <c r="F173" s="293" t="s">
        <v>1065</v>
      </c>
      <c r="G173" s="294">
        <f>VLOOKUP(C173,TECNICAS!$E$12:$K$117,7,FALSE)</f>
        <v>80</v>
      </c>
      <c r="H173" s="292" t="s">
        <v>66</v>
      </c>
      <c r="I173" s="290"/>
    </row>
    <row r="174" spans="1:9" s="291" customFormat="1" ht="12" x14ac:dyDescent="0.2">
      <c r="A174" s="292" t="s">
        <v>70</v>
      </c>
      <c r="B174" s="295" t="s">
        <v>1084</v>
      </c>
      <c r="C174" s="283" t="s">
        <v>878</v>
      </c>
      <c r="D174" s="293" t="s">
        <v>474</v>
      </c>
      <c r="E174" s="293" t="s">
        <v>474</v>
      </c>
      <c r="F174" s="293" t="s">
        <v>1065</v>
      </c>
      <c r="G174" s="294">
        <f>VLOOKUP(C174,TECNICAS!$E$12:$K$117,7,FALSE)</f>
        <v>80</v>
      </c>
      <c r="H174" s="292" t="s">
        <v>70</v>
      </c>
      <c r="I174" s="290"/>
    </row>
    <row r="175" spans="1:9" s="291" customFormat="1" ht="12" x14ac:dyDescent="0.2">
      <c r="A175" s="292" t="s">
        <v>70</v>
      </c>
      <c r="B175" s="295" t="s">
        <v>1085</v>
      </c>
      <c r="C175" s="283" t="s">
        <v>884</v>
      </c>
      <c r="D175" s="293" t="s">
        <v>474</v>
      </c>
      <c r="E175" s="293" t="s">
        <v>474</v>
      </c>
      <c r="F175" s="293" t="s">
        <v>1065</v>
      </c>
      <c r="G175" s="294">
        <f>VLOOKUP(C175,TECNICAS!$E$12:$K$117,7,FALSE)</f>
        <v>80</v>
      </c>
      <c r="H175" s="292" t="s">
        <v>70</v>
      </c>
      <c r="I175" s="290"/>
    </row>
    <row r="176" spans="1:9" s="291" customFormat="1" ht="12" x14ac:dyDescent="0.2">
      <c r="A176" s="292" t="s">
        <v>70</v>
      </c>
      <c r="B176" s="295" t="s">
        <v>1074</v>
      </c>
      <c r="C176" s="283" t="s">
        <v>884</v>
      </c>
      <c r="D176" s="293" t="s">
        <v>474</v>
      </c>
      <c r="E176" s="293" t="s">
        <v>474</v>
      </c>
      <c r="F176" s="293" t="s">
        <v>1065</v>
      </c>
      <c r="G176" s="294">
        <f>VLOOKUP(C176,TECNICAS!$E$12:$K$117,7,FALSE)</f>
        <v>80</v>
      </c>
      <c r="H176" s="292" t="s">
        <v>70</v>
      </c>
      <c r="I176" s="290"/>
    </row>
    <row r="177" spans="1:9" s="291" customFormat="1" ht="12" x14ac:dyDescent="0.2">
      <c r="A177" s="292" t="s">
        <v>70</v>
      </c>
      <c r="B177" s="295" t="s">
        <v>1071</v>
      </c>
      <c r="C177" s="283" t="s">
        <v>884</v>
      </c>
      <c r="D177" s="293" t="s">
        <v>474</v>
      </c>
      <c r="E177" s="293" t="s">
        <v>474</v>
      </c>
      <c r="F177" s="293" t="s">
        <v>1065</v>
      </c>
      <c r="G177" s="294">
        <f>VLOOKUP(C177,TECNICAS!$E$12:$K$117,7,FALSE)</f>
        <v>80</v>
      </c>
      <c r="H177" s="292" t="s">
        <v>70</v>
      </c>
      <c r="I177" s="290"/>
    </row>
    <row r="178" spans="1:9" s="291" customFormat="1" ht="12" x14ac:dyDescent="0.2">
      <c r="A178" s="292" t="s">
        <v>69</v>
      </c>
      <c r="B178" s="295" t="s">
        <v>1086</v>
      </c>
      <c r="C178" s="283" t="s">
        <v>884</v>
      </c>
      <c r="D178" s="293" t="s">
        <v>474</v>
      </c>
      <c r="E178" s="293" t="s">
        <v>474</v>
      </c>
      <c r="F178" s="293" t="s">
        <v>1065</v>
      </c>
      <c r="G178" s="294">
        <f>VLOOKUP(C178,TECNICAS!$E$12:$K$117,7,FALSE)</f>
        <v>80</v>
      </c>
      <c r="H178" s="292" t="s">
        <v>69</v>
      </c>
      <c r="I178" s="290"/>
    </row>
    <row r="179" spans="1:9" s="291" customFormat="1" ht="12" x14ac:dyDescent="0.2">
      <c r="A179" s="292" t="s">
        <v>66</v>
      </c>
      <c r="B179" s="295" t="s">
        <v>1087</v>
      </c>
      <c r="C179" s="283" t="s">
        <v>890</v>
      </c>
      <c r="D179" s="293" t="s">
        <v>474</v>
      </c>
      <c r="E179" s="293" t="s">
        <v>474</v>
      </c>
      <c r="F179" s="293" t="s">
        <v>1065</v>
      </c>
      <c r="G179" s="294">
        <f>VLOOKUP(C179,TECNICAS!$E$12:$K$117,7,FALSE)</f>
        <v>100</v>
      </c>
      <c r="H179" s="292" t="s">
        <v>66</v>
      </c>
      <c r="I179" s="290"/>
    </row>
    <row r="180" spans="1:9" s="291" customFormat="1" ht="12" x14ac:dyDescent="0.2">
      <c r="A180" s="292" t="s">
        <v>70</v>
      </c>
      <c r="B180" s="295" t="s">
        <v>1088</v>
      </c>
      <c r="C180" s="283" t="s">
        <v>890</v>
      </c>
      <c r="D180" s="293" t="s">
        <v>474</v>
      </c>
      <c r="E180" s="293" t="s">
        <v>474</v>
      </c>
      <c r="F180" s="293" t="s">
        <v>1065</v>
      </c>
      <c r="G180" s="294">
        <f>VLOOKUP(C180,TECNICAS!$E$12:$K$117,7,FALSE)</f>
        <v>100</v>
      </c>
      <c r="H180" s="292" t="s">
        <v>70</v>
      </c>
      <c r="I180" s="290"/>
    </row>
    <row r="181" spans="1:9" s="291" customFormat="1" ht="12" x14ac:dyDescent="0.2">
      <c r="A181" s="292" t="s">
        <v>70</v>
      </c>
      <c r="B181" s="295" t="s">
        <v>1089</v>
      </c>
      <c r="C181" s="283" t="s">
        <v>890</v>
      </c>
      <c r="D181" s="293" t="s">
        <v>474</v>
      </c>
      <c r="E181" s="293" t="s">
        <v>474</v>
      </c>
      <c r="F181" s="293" t="s">
        <v>1065</v>
      </c>
      <c r="G181" s="294">
        <f>VLOOKUP(C181,TECNICAS!$E$12:$K$117,7,FALSE)</f>
        <v>100</v>
      </c>
      <c r="H181" s="292" t="s">
        <v>70</v>
      </c>
      <c r="I181" s="290"/>
    </row>
    <row r="182" spans="1:9" s="291" customFormat="1" ht="12" x14ac:dyDescent="0.2">
      <c r="A182" s="292" t="s">
        <v>70</v>
      </c>
      <c r="B182" s="293" t="s">
        <v>897</v>
      </c>
      <c r="C182" s="283" t="s">
        <v>895</v>
      </c>
      <c r="D182" s="293" t="s">
        <v>474</v>
      </c>
      <c r="E182" s="293" t="s">
        <v>474</v>
      </c>
      <c r="F182" s="293" t="s">
        <v>1065</v>
      </c>
      <c r="G182" s="294">
        <f>VLOOKUP(C182,TECNICAS!$E$12:$K$117,7,FALSE)</f>
        <v>80</v>
      </c>
      <c r="H182" s="292" t="s">
        <v>70</v>
      </c>
      <c r="I182" s="290"/>
    </row>
    <row r="183" spans="1:9" s="291" customFormat="1" ht="12" x14ac:dyDescent="0.2">
      <c r="A183" s="292" t="s">
        <v>67</v>
      </c>
      <c r="B183" s="283" t="s">
        <v>448</v>
      </c>
      <c r="C183" s="282" t="s">
        <v>433</v>
      </c>
      <c r="D183" s="293" t="s">
        <v>474</v>
      </c>
      <c r="E183" s="293" t="s">
        <v>474</v>
      </c>
      <c r="F183" s="293" t="s">
        <v>967</v>
      </c>
      <c r="G183" s="294">
        <f>VLOOKUP(C183,ADMINISTRATIVAS!$F$12:$L$76,7,FALSE)</f>
        <v>60</v>
      </c>
      <c r="H183" s="292" t="s">
        <v>67</v>
      </c>
      <c r="I183" s="290"/>
    </row>
    <row r="184" spans="1:9" s="291" customFormat="1" ht="12" x14ac:dyDescent="0.2">
      <c r="A184" s="292" t="s">
        <v>76</v>
      </c>
      <c r="B184" s="283" t="s">
        <v>1082</v>
      </c>
      <c r="C184" s="282" t="s">
        <v>433</v>
      </c>
      <c r="D184" s="293" t="s">
        <v>474</v>
      </c>
      <c r="E184" s="293" t="s">
        <v>474</v>
      </c>
      <c r="F184" s="293" t="s">
        <v>967</v>
      </c>
      <c r="G184" s="294">
        <f>VLOOKUP(C184,ADMINISTRATIVAS!$F$12:$L$76,7,FALSE)</f>
        <v>60</v>
      </c>
      <c r="H184" s="292" t="s">
        <v>76</v>
      </c>
      <c r="I184" s="290"/>
    </row>
    <row r="185" spans="1:9" s="291" customFormat="1" ht="12" x14ac:dyDescent="0.2">
      <c r="A185" s="292" t="s">
        <v>67</v>
      </c>
      <c r="B185" s="283" t="s">
        <v>448</v>
      </c>
      <c r="C185" s="282" t="s">
        <v>437</v>
      </c>
      <c r="D185" s="293" t="s">
        <v>474</v>
      </c>
      <c r="E185" s="293" t="s">
        <v>474</v>
      </c>
      <c r="F185" s="293" t="s">
        <v>967</v>
      </c>
      <c r="G185" s="294">
        <f>VLOOKUP(C185,ADMINISTRATIVAS!$F$12:$L$76,7,FALSE)</f>
        <v>60</v>
      </c>
      <c r="H185" s="292" t="s">
        <v>67</v>
      </c>
      <c r="I185" s="290"/>
    </row>
    <row r="186" spans="1:9" s="291" customFormat="1" ht="12" x14ac:dyDescent="0.2">
      <c r="A186" s="292" t="s">
        <v>76</v>
      </c>
      <c r="B186" s="283" t="s">
        <v>467</v>
      </c>
      <c r="C186" s="282" t="s">
        <v>437</v>
      </c>
      <c r="D186" s="293" t="s">
        <v>474</v>
      </c>
      <c r="E186" s="293" t="s">
        <v>474</v>
      </c>
      <c r="F186" s="293" t="s">
        <v>967</v>
      </c>
      <c r="G186" s="294">
        <f>VLOOKUP(C186,ADMINISTRATIVAS!$F$12:$L$76,7,FALSE)</f>
        <v>60</v>
      </c>
      <c r="H186" s="292" t="s">
        <v>76</v>
      </c>
      <c r="I186" s="290"/>
    </row>
    <row r="187" spans="1:9" s="291" customFormat="1" ht="12" x14ac:dyDescent="0.2">
      <c r="A187" s="292" t="s">
        <v>76</v>
      </c>
      <c r="B187" s="283" t="s">
        <v>1082</v>
      </c>
      <c r="C187" s="282" t="s">
        <v>437</v>
      </c>
      <c r="D187" s="293" t="s">
        <v>474</v>
      </c>
      <c r="E187" s="293" t="s">
        <v>474</v>
      </c>
      <c r="F187" s="293" t="s">
        <v>967</v>
      </c>
      <c r="G187" s="294">
        <f>VLOOKUP(C187,ADMINISTRATIVAS!$F$12:$L$76,7,FALSE)</f>
        <v>60</v>
      </c>
      <c r="H187" s="292" t="s">
        <v>76</v>
      </c>
      <c r="I187" s="290"/>
    </row>
    <row r="188" spans="1:9" s="291" customFormat="1" ht="12" x14ac:dyDescent="0.2">
      <c r="A188" s="292" t="s">
        <v>76</v>
      </c>
      <c r="B188" s="283" t="s">
        <v>1082</v>
      </c>
      <c r="C188" s="282" t="s">
        <v>437</v>
      </c>
      <c r="D188" s="293" t="s">
        <v>474</v>
      </c>
      <c r="E188" s="293" t="s">
        <v>474</v>
      </c>
      <c r="F188" s="293" t="s">
        <v>967</v>
      </c>
      <c r="G188" s="294">
        <f>VLOOKUP(C188,ADMINISTRATIVAS!$F$12:$L$76,7,FALSE)</f>
        <v>60</v>
      </c>
      <c r="H188" s="292" t="s">
        <v>76</v>
      </c>
      <c r="I188" s="290"/>
    </row>
    <row r="189" spans="1:9" s="291" customFormat="1" ht="12" x14ac:dyDescent="0.2">
      <c r="A189" s="292" t="s">
        <v>76</v>
      </c>
      <c r="B189" s="283" t="s">
        <v>467</v>
      </c>
      <c r="C189" s="282" t="s">
        <v>439</v>
      </c>
      <c r="D189" s="293" t="s">
        <v>474</v>
      </c>
      <c r="E189" s="293" t="s">
        <v>474</v>
      </c>
      <c r="F189" s="293" t="s">
        <v>967</v>
      </c>
      <c r="G189" s="294">
        <f>VLOOKUP(C189,ADMINISTRATIVAS!$F$12:$L$76,7,FALSE)</f>
        <v>60</v>
      </c>
      <c r="H189" s="292" t="s">
        <v>76</v>
      </c>
      <c r="I189" s="290"/>
    </row>
    <row r="190" spans="1:9" s="291" customFormat="1" ht="12" x14ac:dyDescent="0.2">
      <c r="A190" s="292" t="s">
        <v>76</v>
      </c>
      <c r="B190" s="283" t="s">
        <v>1090</v>
      </c>
      <c r="C190" s="282" t="s">
        <v>439</v>
      </c>
      <c r="D190" s="293" t="s">
        <v>474</v>
      </c>
      <c r="E190" s="293" t="s">
        <v>474</v>
      </c>
      <c r="F190" s="293" t="s">
        <v>967</v>
      </c>
      <c r="G190" s="294">
        <f>VLOOKUP(C190,ADMINISTRATIVAS!$F$12:$L$76,7,FALSE)</f>
        <v>60</v>
      </c>
      <c r="H190" s="292" t="s">
        <v>76</v>
      </c>
      <c r="I190" s="290"/>
    </row>
    <row r="191" spans="1:9" s="291" customFormat="1" ht="12" x14ac:dyDescent="0.2">
      <c r="A191" s="292" t="s">
        <v>67</v>
      </c>
      <c r="B191" s="282" t="s">
        <v>448</v>
      </c>
      <c r="C191" s="282" t="s">
        <v>447</v>
      </c>
      <c r="D191" s="293" t="s">
        <v>474</v>
      </c>
      <c r="E191" s="293" t="s">
        <v>474</v>
      </c>
      <c r="F191" s="293" t="s">
        <v>967</v>
      </c>
      <c r="G191" s="294">
        <f>VLOOKUP(C191,ADMINISTRATIVAS!$F$12:$L$76,7,FALSE)</f>
        <v>80</v>
      </c>
      <c r="H191" s="292" t="s">
        <v>67</v>
      </c>
      <c r="I191" s="290"/>
    </row>
    <row r="192" spans="1:9" s="291" customFormat="1" ht="12" x14ac:dyDescent="0.2">
      <c r="A192" s="292" t="s">
        <v>67</v>
      </c>
      <c r="B192" s="293" t="s">
        <v>454</v>
      </c>
      <c r="C192" s="282" t="s">
        <v>453</v>
      </c>
      <c r="D192" s="293" t="s">
        <v>474</v>
      </c>
      <c r="E192" s="293" t="s">
        <v>474</v>
      </c>
      <c r="F192" s="293" t="s">
        <v>967</v>
      </c>
      <c r="G192" s="294">
        <f>VLOOKUP(C192,ADMINISTRATIVAS!$F$12:$L$76,7,FALSE)</f>
        <v>90</v>
      </c>
      <c r="H192" s="292" t="s">
        <v>67</v>
      </c>
      <c r="I192" s="290"/>
    </row>
    <row r="193" spans="1:9" s="291" customFormat="1" ht="12" x14ac:dyDescent="0.2">
      <c r="A193" s="292" t="s">
        <v>76</v>
      </c>
      <c r="B193" s="293" t="s">
        <v>467</v>
      </c>
      <c r="C193" s="282" t="s">
        <v>466</v>
      </c>
      <c r="D193" s="293" t="s">
        <v>474</v>
      </c>
      <c r="E193" s="293" t="s">
        <v>474</v>
      </c>
      <c r="F193" s="293" t="s">
        <v>967</v>
      </c>
      <c r="G193" s="294">
        <f>VLOOKUP(C193,ADMINISTRATIVAS!$F$12:$L$76,7,FALSE)</f>
        <v>80</v>
      </c>
      <c r="H193" s="292" t="s">
        <v>76</v>
      </c>
      <c r="I193" s="290"/>
    </row>
    <row r="194" spans="1:9" s="291" customFormat="1" ht="12" x14ac:dyDescent="0.2">
      <c r="A194" s="292" t="s">
        <v>66</v>
      </c>
      <c r="B194" s="293" t="s">
        <v>472</v>
      </c>
      <c r="C194" s="282" t="s">
        <v>471</v>
      </c>
      <c r="D194" s="293" t="s">
        <v>474</v>
      </c>
      <c r="E194" s="293" t="s">
        <v>474</v>
      </c>
      <c r="F194" s="293" t="s">
        <v>967</v>
      </c>
      <c r="G194" s="294">
        <f>VLOOKUP(C194,ADMINISTRATIVAS!$F$12:$L$76,7,FALSE)</f>
        <v>100</v>
      </c>
      <c r="H194" s="292" t="s">
        <v>66</v>
      </c>
      <c r="I194" s="290"/>
    </row>
    <row r="195" spans="1:9" s="291" customFormat="1" ht="12" x14ac:dyDescent="0.2">
      <c r="A195" s="292" t="s">
        <v>76</v>
      </c>
      <c r="B195" s="293" t="s">
        <v>484</v>
      </c>
      <c r="C195" s="282" t="s">
        <v>483</v>
      </c>
      <c r="D195" s="293" t="s">
        <v>474</v>
      </c>
      <c r="E195" s="293" t="s">
        <v>474</v>
      </c>
      <c r="F195" s="293" t="s">
        <v>967</v>
      </c>
      <c r="G195" s="294">
        <f>VLOOKUP(C195,ADMINISTRATIVAS!$F$12:$L$76,7,FALSE)</f>
        <v>80</v>
      </c>
      <c r="H195" s="292" t="s">
        <v>76</v>
      </c>
      <c r="I195" s="290"/>
    </row>
    <row r="196" spans="1:9" s="291" customFormat="1" ht="12" x14ac:dyDescent="0.2">
      <c r="A196" s="292" t="s">
        <v>67</v>
      </c>
      <c r="B196" s="293" t="s">
        <v>489</v>
      </c>
      <c r="C196" s="282" t="s">
        <v>488</v>
      </c>
      <c r="D196" s="293" t="s">
        <v>474</v>
      </c>
      <c r="E196" s="293" t="s">
        <v>474</v>
      </c>
      <c r="F196" s="293" t="s">
        <v>967</v>
      </c>
      <c r="G196" s="294">
        <f>VLOOKUP(C196,ADMINISTRATIVAS!$F$12:$L$76,7,FALSE)</f>
        <v>80</v>
      </c>
      <c r="H196" s="292" t="s">
        <v>67</v>
      </c>
      <c r="I196" s="290"/>
    </row>
    <row r="197" spans="1:9" s="291" customFormat="1" ht="12" x14ac:dyDescent="0.2">
      <c r="A197" s="292" t="s">
        <v>67</v>
      </c>
      <c r="B197" s="293" t="s">
        <v>1091</v>
      </c>
      <c r="C197" s="282" t="s">
        <v>493</v>
      </c>
      <c r="D197" s="293" t="s">
        <v>474</v>
      </c>
      <c r="E197" s="293" t="s">
        <v>474</v>
      </c>
      <c r="F197" s="293" t="s">
        <v>967</v>
      </c>
      <c r="G197" s="294">
        <f>VLOOKUP(C197,ADMINISTRATIVAS!$F$12:$L$76,7,FALSE)</f>
        <v>80</v>
      </c>
      <c r="H197" s="292" t="s">
        <v>67</v>
      </c>
      <c r="I197" s="290"/>
    </row>
    <row r="198" spans="1:9" s="291" customFormat="1" ht="12" x14ac:dyDescent="0.2">
      <c r="A198" s="292" t="s">
        <v>67</v>
      </c>
      <c r="B198" s="293" t="s">
        <v>1091</v>
      </c>
      <c r="C198" s="282" t="s">
        <v>496</v>
      </c>
      <c r="D198" s="293" t="s">
        <v>474</v>
      </c>
      <c r="E198" s="293" t="s">
        <v>474</v>
      </c>
      <c r="F198" s="293" t="s">
        <v>967</v>
      </c>
      <c r="G198" s="294">
        <f>VLOOKUP(C198,ADMINISTRATIVAS!$F$12:$L$76,7,FALSE)</f>
        <v>60</v>
      </c>
      <c r="H198" s="292" t="s">
        <v>67</v>
      </c>
      <c r="I198" s="290"/>
    </row>
    <row r="199" spans="1:9" s="291" customFormat="1" ht="12" x14ac:dyDescent="0.2">
      <c r="A199" s="292" t="s">
        <v>76</v>
      </c>
      <c r="B199" s="293" t="s">
        <v>1067</v>
      </c>
      <c r="C199" s="282" t="s">
        <v>493</v>
      </c>
      <c r="D199" s="293" t="s">
        <v>474</v>
      </c>
      <c r="E199" s="293" t="s">
        <v>474</v>
      </c>
      <c r="F199" s="293" t="s">
        <v>967</v>
      </c>
      <c r="G199" s="294">
        <f>VLOOKUP(C199,ADMINISTRATIVAS!$F$12:$L$76,7,FALSE)</f>
        <v>80</v>
      </c>
      <c r="H199" s="292" t="s">
        <v>76</v>
      </c>
      <c r="I199" s="290"/>
    </row>
    <row r="200" spans="1:9" s="291" customFormat="1" ht="12" x14ac:dyDescent="0.2">
      <c r="A200" s="292" t="s">
        <v>76</v>
      </c>
      <c r="B200" s="293" t="s">
        <v>1067</v>
      </c>
      <c r="C200" s="282" t="s">
        <v>496</v>
      </c>
      <c r="D200" s="293" t="s">
        <v>474</v>
      </c>
      <c r="E200" s="293" t="s">
        <v>474</v>
      </c>
      <c r="F200" s="293" t="s">
        <v>967</v>
      </c>
      <c r="G200" s="294">
        <f>VLOOKUP(C200,ADMINISTRATIVAS!$F$12:$L$76,7,FALSE)</f>
        <v>60</v>
      </c>
      <c r="H200" s="292" t="s">
        <v>76</v>
      </c>
      <c r="I200" s="290"/>
    </row>
    <row r="201" spans="1:9" s="291" customFormat="1" ht="12.75" thickBot="1" x14ac:dyDescent="0.25">
      <c r="A201" s="296" t="s">
        <v>66</v>
      </c>
      <c r="B201" s="297" t="s">
        <v>839</v>
      </c>
      <c r="C201" s="298" t="s">
        <v>496</v>
      </c>
      <c r="D201" s="297" t="s">
        <v>474</v>
      </c>
      <c r="E201" s="297" t="s">
        <v>474</v>
      </c>
      <c r="F201" s="297" t="s">
        <v>967</v>
      </c>
      <c r="G201" s="294">
        <f>VLOOKUP(C201,ADMINISTRATIVAS!$F$12:$L$76,7,FALSE)</f>
        <v>60</v>
      </c>
      <c r="H201" s="296" t="s">
        <v>66</v>
      </c>
      <c r="I201" s="290"/>
    </row>
    <row r="202" spans="1:9" s="291" customFormat="1" ht="12" x14ac:dyDescent="0.2">
      <c r="C202" s="290"/>
      <c r="D202" s="290"/>
      <c r="E202" s="290"/>
      <c r="F202" s="290"/>
      <c r="H202" s="290"/>
      <c r="I202" s="290"/>
    </row>
    <row r="203" spans="1:9" s="291" customFormat="1" ht="12" x14ac:dyDescent="0.2">
      <c r="C203" s="290"/>
      <c r="D203" s="290"/>
      <c r="E203" s="290"/>
      <c r="F203" s="290"/>
      <c r="H203" s="290"/>
      <c r="I203" s="290"/>
    </row>
    <row r="204" spans="1:9" s="291" customFormat="1" ht="12" x14ac:dyDescent="0.2">
      <c r="C204" s="290"/>
      <c r="D204" s="290"/>
      <c r="E204" s="290"/>
      <c r="F204" s="290"/>
      <c r="H204" s="290"/>
      <c r="I204" s="290"/>
    </row>
    <row r="205" spans="1:9" s="291" customFormat="1" x14ac:dyDescent="0.25">
      <c r="A205" s="34" t="s">
        <v>73</v>
      </c>
      <c r="B205" s="31" t="s">
        <v>1394</v>
      </c>
      <c r="C205"/>
      <c r="D205" s="290"/>
      <c r="E205" s="290"/>
      <c r="F205" s="290"/>
      <c r="H205" s="290"/>
      <c r="I205" s="290"/>
    </row>
    <row r="206" spans="1:9" s="291" customFormat="1" x14ac:dyDescent="0.25">
      <c r="A206" s="30" t="s">
        <v>66</v>
      </c>
      <c r="B206" s="31">
        <v>81.538461538461533</v>
      </c>
      <c r="C206"/>
      <c r="D206" s="290"/>
      <c r="E206" s="290"/>
      <c r="F206" s="290"/>
      <c r="H206" s="290"/>
      <c r="I206" s="290"/>
    </row>
    <row r="207" spans="1:9" s="291" customFormat="1" x14ac:dyDescent="0.25">
      <c r="A207" s="30" t="s">
        <v>67</v>
      </c>
      <c r="B207" s="31">
        <v>77.083333333333329</v>
      </c>
      <c r="C207"/>
      <c r="D207" s="290"/>
      <c r="E207" s="290"/>
      <c r="F207" s="290"/>
      <c r="H207" s="290"/>
      <c r="I207" s="290"/>
    </row>
    <row r="208" spans="1:9" s="291" customFormat="1" x14ac:dyDescent="0.25">
      <c r="A208" s="30" t="s">
        <v>76</v>
      </c>
      <c r="B208" s="31">
        <v>73.949579831932766</v>
      </c>
      <c r="C208"/>
      <c r="D208" s="290"/>
      <c r="E208" s="290"/>
      <c r="F208" s="290"/>
      <c r="H208" s="290"/>
      <c r="I208" s="290"/>
    </row>
    <row r="209" spans="1:9" s="291" customFormat="1" x14ac:dyDescent="0.25">
      <c r="A209" s="30" t="s">
        <v>69</v>
      </c>
      <c r="B209" s="31">
        <v>80</v>
      </c>
      <c r="C209"/>
      <c r="D209" s="290"/>
      <c r="E209" s="290"/>
      <c r="F209" s="290"/>
      <c r="H209" s="290"/>
      <c r="I209" s="290"/>
    </row>
    <row r="210" spans="1:9" s="291" customFormat="1" x14ac:dyDescent="0.25">
      <c r="A210" s="30" t="s">
        <v>70</v>
      </c>
      <c r="B210" s="31">
        <v>83.75</v>
      </c>
      <c r="C210"/>
      <c r="D210" s="290"/>
      <c r="E210" s="290"/>
      <c r="F210" s="290"/>
      <c r="H210" s="290"/>
      <c r="I210" s="290"/>
    </row>
    <row r="211" spans="1:9" s="291" customFormat="1" x14ac:dyDescent="0.25">
      <c r="A211" s="30" t="s">
        <v>71</v>
      </c>
      <c r="B211" s="31">
        <v>75.895953757225428</v>
      </c>
      <c r="C211"/>
      <c r="D211" s="290"/>
      <c r="E211" s="290"/>
      <c r="F211" s="290"/>
      <c r="H211" s="290"/>
      <c r="I211" s="290"/>
    </row>
    <row r="212" spans="1:9" s="291" customFormat="1" x14ac:dyDescent="0.25">
      <c r="A212"/>
      <c r="B212"/>
      <c r="C212"/>
      <c r="D212" s="290"/>
      <c r="E212" s="290"/>
      <c r="F212" s="290"/>
      <c r="H212" s="290"/>
      <c r="I212" s="290"/>
    </row>
    <row r="213" spans="1:9" s="291" customFormat="1" x14ac:dyDescent="0.25">
      <c r="A213"/>
      <c r="B213"/>
      <c r="C213"/>
      <c r="D213" s="290"/>
      <c r="E213" s="290"/>
      <c r="F213" s="290"/>
      <c r="H213" s="290"/>
      <c r="I213" s="290"/>
    </row>
    <row r="214" spans="1:9" s="291" customFormat="1" x14ac:dyDescent="0.25">
      <c r="A214"/>
      <c r="B214"/>
      <c r="C214"/>
      <c r="D214" s="290"/>
      <c r="E214" s="290"/>
      <c r="F214" s="290"/>
      <c r="H214" s="290"/>
      <c r="I214" s="290"/>
    </row>
    <row r="215" spans="1:9" s="291" customFormat="1" x14ac:dyDescent="0.25">
      <c r="A215"/>
      <c r="B215"/>
      <c r="C215"/>
      <c r="D215" s="290"/>
      <c r="E215" s="290"/>
      <c r="F215" s="290"/>
      <c r="H215" s="290"/>
      <c r="I215" s="290"/>
    </row>
    <row r="216" spans="1:9" s="291" customFormat="1" x14ac:dyDescent="0.25">
      <c r="A216"/>
      <c r="B216"/>
      <c r="C216"/>
      <c r="D216" s="290"/>
      <c r="E216" s="290"/>
      <c r="F216" s="290"/>
      <c r="H216" s="290"/>
      <c r="I216" s="290"/>
    </row>
    <row r="217" spans="1:9" s="291" customFormat="1" x14ac:dyDescent="0.25">
      <c r="A217"/>
      <c r="B217"/>
      <c r="C217"/>
      <c r="D217" s="290"/>
      <c r="E217" s="290"/>
      <c r="F217" s="290"/>
      <c r="H217" s="290"/>
      <c r="I217" s="290"/>
    </row>
    <row r="218" spans="1:9" s="291" customFormat="1" x14ac:dyDescent="0.25">
      <c r="A218"/>
      <c r="B218"/>
      <c r="C218"/>
      <c r="D218" s="290"/>
      <c r="E218" s="290"/>
      <c r="F218" s="290"/>
      <c r="H218" s="290"/>
      <c r="I218" s="290"/>
    </row>
    <row r="219" spans="1:9" s="291" customFormat="1" x14ac:dyDescent="0.25">
      <c r="A219"/>
      <c r="B219"/>
      <c r="C219"/>
      <c r="D219" s="290"/>
      <c r="E219" s="290"/>
      <c r="F219" s="290"/>
      <c r="H219" s="290"/>
      <c r="I219" s="290"/>
    </row>
    <row r="220" spans="1:9" s="291" customFormat="1" x14ac:dyDescent="0.25">
      <c r="A220"/>
      <c r="B220"/>
      <c r="C220"/>
      <c r="D220" s="290"/>
      <c r="E220" s="290"/>
      <c r="F220" s="290"/>
      <c r="H220" s="290"/>
      <c r="I220" s="290"/>
    </row>
    <row r="221" spans="1:9" s="291" customFormat="1" x14ac:dyDescent="0.25">
      <c r="A221"/>
      <c r="B221"/>
      <c r="C221"/>
      <c r="D221" s="290"/>
      <c r="E221" s="290"/>
      <c r="F221" s="290"/>
      <c r="H221" s="290"/>
      <c r="I221" s="290"/>
    </row>
    <row r="222" spans="1:9" s="291" customFormat="1" x14ac:dyDescent="0.25">
      <c r="A222"/>
      <c r="B222"/>
      <c r="C222"/>
      <c r="D222" s="290"/>
      <c r="E222" s="290"/>
      <c r="F222" s="290"/>
      <c r="H222" s="290"/>
      <c r="I222" s="290"/>
    </row>
    <row r="223" spans="1:9" s="291" customFormat="1" ht="12" x14ac:dyDescent="0.2">
      <c r="C223" s="290"/>
      <c r="D223" s="290"/>
      <c r="E223" s="290"/>
      <c r="F223" s="290"/>
      <c r="H223" s="290"/>
      <c r="I223" s="290"/>
    </row>
    <row r="224" spans="1:9" s="291" customFormat="1" ht="12" x14ac:dyDescent="0.2">
      <c r="C224" s="290"/>
      <c r="D224" s="290"/>
      <c r="E224" s="290"/>
      <c r="F224" s="290"/>
      <c r="H224" s="290"/>
      <c r="I224" s="290"/>
    </row>
    <row r="225" spans="3:9" s="291" customFormat="1" ht="12" x14ac:dyDescent="0.2">
      <c r="C225" s="290"/>
      <c r="D225" s="290"/>
      <c r="E225" s="290"/>
      <c r="F225" s="290"/>
      <c r="H225" s="290"/>
      <c r="I225" s="290"/>
    </row>
    <row r="226" spans="3:9" s="291" customFormat="1" ht="12" x14ac:dyDescent="0.2">
      <c r="C226" s="290"/>
      <c r="D226" s="290"/>
      <c r="E226" s="290"/>
      <c r="F226" s="290"/>
      <c r="H226" s="290"/>
      <c r="I226" s="290"/>
    </row>
    <row r="227" spans="3:9" s="291" customFormat="1" ht="12" x14ac:dyDescent="0.2">
      <c r="C227" s="290"/>
      <c r="D227" s="290"/>
      <c r="E227" s="290"/>
      <c r="F227" s="290"/>
      <c r="H227" s="290"/>
      <c r="I227" s="290"/>
    </row>
    <row r="228" spans="3:9" s="291" customFormat="1" ht="12" x14ac:dyDescent="0.2">
      <c r="C228" s="290"/>
      <c r="D228" s="290"/>
      <c r="E228" s="290"/>
      <c r="F228" s="290"/>
      <c r="H228" s="290"/>
      <c r="I228" s="290"/>
    </row>
    <row r="229" spans="3:9" s="291" customFormat="1" ht="12" x14ac:dyDescent="0.2">
      <c r="C229" s="290"/>
      <c r="D229" s="290"/>
      <c r="E229" s="290"/>
      <c r="F229" s="290"/>
      <c r="H229" s="290"/>
      <c r="I229" s="290"/>
    </row>
    <row r="230" spans="3:9" s="291" customFormat="1" ht="12" x14ac:dyDescent="0.2">
      <c r="C230" s="290"/>
      <c r="D230" s="290"/>
      <c r="E230" s="290"/>
      <c r="F230" s="290"/>
      <c r="H230" s="290"/>
      <c r="I230" s="290"/>
    </row>
    <row r="231" spans="3:9" s="291" customFormat="1" ht="12" x14ac:dyDescent="0.2">
      <c r="C231" s="290"/>
      <c r="D231" s="290"/>
      <c r="E231" s="290"/>
      <c r="F231" s="290"/>
      <c r="H231" s="290"/>
      <c r="I231" s="290"/>
    </row>
    <row r="232" spans="3:9" s="291" customFormat="1" ht="12" x14ac:dyDescent="0.2">
      <c r="C232" s="290"/>
      <c r="D232" s="290"/>
      <c r="E232" s="290"/>
      <c r="F232" s="290"/>
      <c r="H232" s="290"/>
      <c r="I232" s="290"/>
    </row>
    <row r="233" spans="3:9" s="291" customFormat="1" ht="12" x14ac:dyDescent="0.2">
      <c r="C233" s="290"/>
      <c r="D233" s="290"/>
      <c r="E233" s="290"/>
      <c r="F233" s="290"/>
      <c r="H233" s="290"/>
      <c r="I233" s="290"/>
    </row>
    <row r="234" spans="3:9" s="291" customFormat="1" ht="12" x14ac:dyDescent="0.2">
      <c r="C234" s="290"/>
      <c r="D234" s="290"/>
      <c r="E234" s="290"/>
      <c r="F234" s="290"/>
      <c r="H234" s="290"/>
      <c r="I234" s="290"/>
    </row>
    <row r="235" spans="3:9" s="291" customFormat="1" ht="12" x14ac:dyDescent="0.2">
      <c r="C235" s="290"/>
      <c r="D235" s="290"/>
      <c r="E235" s="290"/>
      <c r="F235" s="290"/>
      <c r="H235" s="290"/>
      <c r="I235" s="290"/>
    </row>
    <row r="236" spans="3:9" s="291" customFormat="1" ht="12" x14ac:dyDescent="0.2">
      <c r="C236" s="290"/>
      <c r="D236" s="290"/>
      <c r="E236" s="290"/>
      <c r="F236" s="290"/>
      <c r="H236" s="290"/>
      <c r="I236" s="290"/>
    </row>
    <row r="237" spans="3:9" s="291" customFormat="1" ht="12" x14ac:dyDescent="0.2">
      <c r="C237" s="290"/>
      <c r="D237" s="290"/>
      <c r="E237" s="290"/>
      <c r="F237" s="290"/>
      <c r="H237" s="290"/>
      <c r="I237" s="290"/>
    </row>
    <row r="238" spans="3:9" s="291" customFormat="1" ht="12" x14ac:dyDescent="0.2">
      <c r="C238" s="290"/>
      <c r="D238" s="290"/>
      <c r="E238" s="290"/>
      <c r="F238" s="290"/>
      <c r="H238" s="290"/>
      <c r="I238" s="290"/>
    </row>
    <row r="239" spans="3:9" s="291" customFormat="1" ht="12" x14ac:dyDescent="0.2">
      <c r="C239" s="290"/>
      <c r="D239" s="290"/>
      <c r="E239" s="290"/>
      <c r="F239" s="290"/>
      <c r="H239" s="290"/>
      <c r="I239" s="290"/>
    </row>
    <row r="240" spans="3:9" s="291" customFormat="1" ht="12" x14ac:dyDescent="0.2">
      <c r="C240" s="290"/>
      <c r="D240" s="290"/>
      <c r="E240" s="290"/>
      <c r="F240" s="290"/>
      <c r="H240" s="290"/>
      <c r="I240" s="290"/>
    </row>
    <row r="241" spans="3:9" s="291" customFormat="1" ht="12" x14ac:dyDescent="0.2">
      <c r="C241" s="290"/>
      <c r="D241" s="290"/>
      <c r="E241" s="290"/>
      <c r="F241" s="290"/>
      <c r="H241" s="290"/>
      <c r="I241" s="290"/>
    </row>
    <row r="242" spans="3:9" s="291" customFormat="1" ht="12" x14ac:dyDescent="0.2">
      <c r="C242" s="290"/>
      <c r="D242" s="290"/>
      <c r="E242" s="290"/>
      <c r="F242" s="290"/>
      <c r="H242" s="290"/>
      <c r="I242" s="290"/>
    </row>
  </sheetData>
  <autoFilter ref="A12:H201"/>
  <mergeCells count="4">
    <mergeCell ref="A1:B9"/>
    <mergeCell ref="C1:F4"/>
    <mergeCell ref="C5:F9"/>
    <mergeCell ref="G1:H9"/>
  </mergeCells>
  <dataValidations count="1">
    <dataValidation type="list" allowBlank="1" showInputMessage="1" showErrorMessage="1" sqref="G13:G25">
      <formula1>$I$3:$I$8</formula1>
    </dataValidation>
  </dataValidation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AdmRD</cp:lastModifiedBy>
  <dcterms:created xsi:type="dcterms:W3CDTF">2017-07-27T15:23:10Z</dcterms:created>
  <dcterms:modified xsi:type="dcterms:W3CDTF">2025-05-27T16:10:19Z</dcterms:modified>
</cp:coreProperties>
</file>