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Presupuesto\PPTO 2024\PPTO\Ejecucion\PAA\"/>
    </mc:Choice>
  </mc:AlternateContent>
  <bookViews>
    <workbookView xWindow="0" yWindow="0" windowWidth="9750" windowHeight="7020" tabRatio="789"/>
  </bookViews>
  <sheets>
    <sheet name="PAA" sheetId="3" r:id="rId1"/>
    <sheet name="Resumen PAA" sheetId="5" r:id="rId2"/>
    <sheet name="Ppto Gastos" sheetId="6" r:id="rId3"/>
    <sheet name="Ppto Ingresos" sheetId="12" r:id="rId4"/>
    <sheet name="Catedra" sheetId="7" state="hidden" r:id="rId5"/>
    <sheet name="Contratistas" sheetId="2" state="hidden" r:id="rId6"/>
    <sheet name="Necesidades para estudiar" sheetId="8" state="hidden" r:id="rId7"/>
    <sheet name="Necesidades para proyectos" sheetId="10" state="hidden" r:id="rId8"/>
    <sheet name="Necesidades para Eliminar" sheetId="11" state="hidden" r:id="rId9"/>
    <sheet name="Papeleria" sheetId="13" r:id="rId10"/>
    <sheet name="Aseo" sheetId="14" r:id="rId11"/>
    <sheet name="Ferreteria" sheetId="15" r:id="rId12"/>
  </sheets>
  <definedNames>
    <definedName name="_xlnm._FilterDatabase" localSheetId="5" hidden="1">Contratistas!$B$1:$I$52</definedName>
    <definedName name="_xlnm._FilterDatabase" localSheetId="0" hidden="1">PAA!$B$1:$P$234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73" i="3" l="1"/>
  <c r="M174" i="3"/>
  <c r="M168" i="3"/>
  <c r="M164" i="3"/>
  <c r="M152" i="3" l="1"/>
  <c r="M155" i="3"/>
  <c r="N210" i="3" l="1"/>
  <c r="N12" i="3"/>
  <c r="H15" i="13" l="1"/>
  <c r="H33" i="14" l="1"/>
  <c r="M231" i="3" l="1"/>
  <c r="C35" i="5"/>
  <c r="M207" i="3"/>
  <c r="M209" i="3"/>
  <c r="M191" i="3"/>
  <c r="M189" i="3"/>
  <c r="M183" i="3"/>
  <c r="C2" i="5" l="1"/>
  <c r="M6" i="3"/>
  <c r="J41" i="5" l="1"/>
  <c r="N224" i="3" l="1"/>
  <c r="G25" i="5" s="1"/>
  <c r="N221" i="3"/>
  <c r="N197" i="3" l="1"/>
  <c r="N175" i="3"/>
  <c r="N162" i="3"/>
  <c r="N147" i="3" l="1"/>
  <c r="N149" i="3" s="1"/>
  <c r="N227" i="3" l="1"/>
  <c r="G26" i="5" s="1"/>
  <c r="N213" i="3"/>
  <c r="N7" i="3"/>
  <c r="N5" i="3"/>
  <c r="N112" i="3"/>
  <c r="M224" i="3" l="1"/>
  <c r="G23" i="5"/>
  <c r="G21" i="5"/>
  <c r="G12" i="5"/>
  <c r="G11" i="5"/>
  <c r="G10" i="5"/>
  <c r="C25" i="5" l="1"/>
  <c r="F25" i="5"/>
  <c r="G39" i="5"/>
  <c r="G38" i="5"/>
  <c r="G37" i="5"/>
  <c r="G34" i="5"/>
  <c r="F38" i="5"/>
  <c r="F39" i="5"/>
  <c r="F37" i="5"/>
  <c r="F34" i="5"/>
  <c r="G14" i="5"/>
  <c r="G15" i="5"/>
  <c r="G16" i="5"/>
  <c r="G17" i="5"/>
  <c r="G18" i="5"/>
  <c r="G19" i="5"/>
  <c r="G8" i="5"/>
  <c r="G5" i="5"/>
  <c r="G32" i="14" l="1"/>
  <c r="G31" i="14"/>
  <c r="G30" i="14"/>
  <c r="G29" i="14"/>
  <c r="G28" i="14"/>
  <c r="G27" i="14"/>
  <c r="G26" i="14"/>
  <c r="G25" i="14"/>
  <c r="G24" i="14"/>
  <c r="G23" i="14"/>
  <c r="G22" i="14"/>
  <c r="G21" i="14"/>
  <c r="G20" i="14"/>
  <c r="G19" i="14"/>
  <c r="G18" i="14"/>
  <c r="G17" i="14"/>
  <c r="G16" i="14"/>
  <c r="G15" i="14"/>
  <c r="G14" i="14"/>
  <c r="G13" i="14"/>
  <c r="G12" i="14"/>
  <c r="G11" i="14"/>
  <c r="G10" i="14"/>
  <c r="G9" i="14"/>
  <c r="G8" i="14"/>
  <c r="G7" i="14"/>
  <c r="G6" i="14"/>
  <c r="G5" i="14"/>
  <c r="G4" i="14"/>
  <c r="G3" i="14"/>
  <c r="M61" i="3" l="1"/>
  <c r="M18" i="3" l="1"/>
  <c r="M17" i="3"/>
  <c r="M178" i="3" l="1"/>
  <c r="J76" i="2" l="1"/>
  <c r="L101" i="2" l="1"/>
  <c r="L100" i="2"/>
  <c r="L99" i="2"/>
  <c r="L98" i="2"/>
  <c r="L97" i="2"/>
  <c r="L102" i="2" s="1"/>
  <c r="L95" i="2"/>
  <c r="K90" i="2"/>
  <c r="L90" i="2" s="1"/>
  <c r="K91" i="2"/>
  <c r="L91" i="2" s="1"/>
  <c r="K93" i="2" l="1"/>
  <c r="L93" i="2" s="1"/>
  <c r="K92" i="2"/>
  <c r="L92" i="2"/>
  <c r="C71" i="2" l="1"/>
  <c r="D71" i="2" s="1"/>
  <c r="J66" i="2"/>
  <c r="L66" i="2"/>
  <c r="E83" i="2"/>
  <c r="E74" i="2"/>
  <c r="D83" i="2" s="1"/>
  <c r="L75" i="2"/>
  <c r="L80" i="2" s="1"/>
  <c r="N75" i="2"/>
  <c r="N77" i="2" s="1"/>
  <c r="E78" i="2"/>
  <c r="L78" i="2"/>
  <c r="E82" i="2"/>
  <c r="N78" i="2" l="1"/>
  <c r="L68" i="2"/>
  <c r="L70" i="2"/>
  <c r="L71" i="2"/>
  <c r="L69" i="2"/>
  <c r="N76" i="2"/>
  <c r="J70" i="2"/>
  <c r="J71" i="2"/>
  <c r="J69" i="2"/>
  <c r="J68" i="2"/>
  <c r="L77" i="2"/>
  <c r="D73" i="2"/>
  <c r="E77" i="2"/>
  <c r="D74" i="2"/>
  <c r="F83" i="2" s="1"/>
  <c r="N81" i="2" s="1"/>
  <c r="N79" i="2"/>
  <c r="E71" i="2"/>
  <c r="E73" i="2"/>
  <c r="D82" i="2" s="1"/>
  <c r="N80" i="2"/>
  <c r="L79" i="2"/>
  <c r="E72" i="2"/>
  <c r="D81" i="2" s="1"/>
  <c r="J75" i="2"/>
  <c r="E81" i="2"/>
  <c r="D72" i="2"/>
  <c r="I5" i="12"/>
  <c r="M7" i="12"/>
  <c r="M6" i="12" s="1"/>
  <c r="M5" i="12"/>
  <c r="M4" i="12" s="1"/>
  <c r="J79" i="2" l="1"/>
  <c r="J77" i="2"/>
  <c r="J80" i="2"/>
  <c r="J78" i="2"/>
  <c r="F77" i="2"/>
  <c r="C77" i="2"/>
  <c r="F81" i="2"/>
  <c r="F78" i="2"/>
  <c r="F82" i="2"/>
  <c r="C78" i="2"/>
  <c r="N82" i="2"/>
  <c r="G83" i="2"/>
  <c r="G81" i="2"/>
  <c r="L76" i="2"/>
  <c r="G82" i="2"/>
  <c r="M3" i="12"/>
  <c r="G78" i="2" l="1"/>
  <c r="L67" i="2"/>
  <c r="L72" i="2"/>
  <c r="L81" i="2"/>
  <c r="L82" i="2" s="1"/>
  <c r="J67" i="2"/>
  <c r="G77" i="2"/>
  <c r="J72" i="2"/>
  <c r="J81" i="2"/>
  <c r="J82" i="2" s="1"/>
  <c r="B6" i="12"/>
  <c r="L73" i="2" l="1"/>
  <c r="J73" i="2"/>
  <c r="D30" i="12"/>
  <c r="E30" i="12"/>
  <c r="D40" i="12"/>
  <c r="C40" i="12"/>
  <c r="C38" i="12"/>
  <c r="D37" i="12"/>
  <c r="D34" i="12"/>
  <c r="D33" i="12" s="1"/>
  <c r="C34" i="12"/>
  <c r="C33" i="12" s="1"/>
  <c r="C30" i="12"/>
  <c r="D28" i="12"/>
  <c r="C28" i="12"/>
  <c r="C27" i="12" s="1"/>
  <c r="D21" i="12"/>
  <c r="C21" i="12"/>
  <c r="D16" i="12"/>
  <c r="C16" i="12"/>
  <c r="E40" i="12"/>
  <c r="E38" i="12"/>
  <c r="E34" i="12"/>
  <c r="E33" i="12" s="1"/>
  <c r="E28" i="12"/>
  <c r="E21" i="12"/>
  <c r="E16" i="12"/>
  <c r="E15" i="12" l="1"/>
  <c r="E14" i="12" s="1"/>
  <c r="E13" i="12" s="1"/>
  <c r="E37" i="12"/>
  <c r="C37" i="12"/>
  <c r="C15" i="12"/>
  <c r="C14" i="12" s="1"/>
  <c r="C13" i="12" s="1"/>
  <c r="C12" i="12" s="1"/>
  <c r="C11" i="12" s="1"/>
  <c r="C10" i="12" s="1"/>
  <c r="D27" i="12"/>
  <c r="E27" i="12"/>
  <c r="D15" i="12"/>
  <c r="D14" i="12" s="1"/>
  <c r="D13" i="12" s="1"/>
  <c r="D12" i="12" s="1"/>
  <c r="D11" i="12" s="1"/>
  <c r="D10" i="12" s="1"/>
  <c r="E12" i="12" l="1"/>
  <c r="E11" i="12" s="1"/>
  <c r="E10" i="12" s="1"/>
  <c r="M197" i="3"/>
  <c r="L69" i="6"/>
  <c r="L68" i="6"/>
  <c r="L67" i="6" s="1"/>
  <c r="L66" i="6" s="1"/>
  <c r="K69" i="6"/>
  <c r="K68" i="6"/>
  <c r="J69" i="6"/>
  <c r="J68" i="6"/>
  <c r="J67" i="6" s="1"/>
  <c r="J66" i="6" s="1"/>
  <c r="H69" i="6"/>
  <c r="H68" i="6"/>
  <c r="I95" i="6"/>
  <c r="I91" i="6"/>
  <c r="M91" i="6" s="1"/>
  <c r="N91" i="6" s="1"/>
  <c r="I90" i="6"/>
  <c r="N17" i="6"/>
  <c r="N18" i="6"/>
  <c r="N19" i="6"/>
  <c r="N20" i="6"/>
  <c r="N21" i="6"/>
  <c r="N22" i="6"/>
  <c r="N23" i="6"/>
  <c r="N24" i="6"/>
  <c r="N25" i="6"/>
  <c r="N26" i="6"/>
  <c r="N27" i="6"/>
  <c r="N28" i="6"/>
  <c r="N29" i="6"/>
  <c r="N30" i="6"/>
  <c r="N31" i="6"/>
  <c r="N32" i="6"/>
  <c r="N33" i="6"/>
  <c r="N34" i="6"/>
  <c r="N35" i="6"/>
  <c r="N36" i="6"/>
  <c r="N37" i="6"/>
  <c r="N43" i="6"/>
  <c r="N45" i="6"/>
  <c r="N46" i="6"/>
  <c r="N48" i="6"/>
  <c r="N49" i="6"/>
  <c r="N51" i="6"/>
  <c r="N52" i="6"/>
  <c r="N53" i="6"/>
  <c r="N87" i="6"/>
  <c r="N88" i="6"/>
  <c r="N95" i="6"/>
  <c r="N101" i="6"/>
  <c r="N102" i="6"/>
  <c r="N103" i="6"/>
  <c r="N104" i="6"/>
  <c r="N105" i="6"/>
  <c r="N106" i="6"/>
  <c r="N107" i="6"/>
  <c r="N108" i="6"/>
  <c r="N109" i="6"/>
  <c r="N110" i="6"/>
  <c r="N114" i="6"/>
  <c r="N16" i="6"/>
  <c r="M42" i="6"/>
  <c r="N42" i="6" s="1"/>
  <c r="M114" i="6"/>
  <c r="M110" i="6"/>
  <c r="M109" i="6" s="1"/>
  <c r="M108" i="6" s="1"/>
  <c r="M107" i="6" s="1"/>
  <c r="M106" i="6" s="1"/>
  <c r="M105" i="6"/>
  <c r="M104" i="6" s="1"/>
  <c r="M103" i="6" s="1"/>
  <c r="M95" i="6"/>
  <c r="M90" i="6"/>
  <c r="N90" i="6" s="1"/>
  <c r="M65" i="6"/>
  <c r="M57" i="6"/>
  <c r="N57" i="6" s="1"/>
  <c r="M56" i="6"/>
  <c r="N56" i="6" s="1"/>
  <c r="M53" i="6"/>
  <c r="M52" i="6"/>
  <c r="M51" i="6"/>
  <c r="M50" i="6"/>
  <c r="N50" i="6" s="1"/>
  <c r="M49" i="6"/>
  <c r="M48" i="6"/>
  <c r="M46" i="6"/>
  <c r="M45" i="6"/>
  <c r="M43" i="6"/>
  <c r="M16" i="6"/>
  <c r="M17" i="6"/>
  <c r="M18" i="6"/>
  <c r="M19" i="6"/>
  <c r="M20" i="6"/>
  <c r="M21" i="6"/>
  <c r="M23" i="6"/>
  <c r="M24" i="6"/>
  <c r="M26" i="6"/>
  <c r="M27" i="6"/>
  <c r="M28" i="6"/>
  <c r="M29" i="6"/>
  <c r="M30" i="6"/>
  <c r="M31" i="6"/>
  <c r="M34" i="6"/>
  <c r="M35" i="6"/>
  <c r="M36" i="6"/>
  <c r="M37" i="6"/>
  <c r="M41" i="6"/>
  <c r="N41" i="6" s="1"/>
  <c r="M87" i="6"/>
  <c r="L109" i="6"/>
  <c r="L108" i="6"/>
  <c r="L107" i="6" s="1"/>
  <c r="L106" i="6" s="1"/>
  <c r="L102" i="6" s="1"/>
  <c r="L101" i="6" s="1"/>
  <c r="L104" i="6"/>
  <c r="L103" i="6"/>
  <c r="L97" i="6"/>
  <c r="L93" i="6"/>
  <c r="L92" i="6"/>
  <c r="L89" i="6"/>
  <c r="L87" i="6"/>
  <c r="L85" i="6"/>
  <c r="L84" i="6"/>
  <c r="L83" i="6" s="1"/>
  <c r="L76" i="6"/>
  <c r="L72" i="6"/>
  <c r="L71" i="6"/>
  <c r="L63" i="6"/>
  <c r="L62" i="6"/>
  <c r="L61" i="6" s="1"/>
  <c r="L60" i="6" s="1"/>
  <c r="L59" i="6" s="1"/>
  <c r="L58" i="6" s="1"/>
  <c r="L55" i="6"/>
  <c r="L54" i="6" s="1"/>
  <c r="L47" i="6"/>
  <c r="L44" i="6"/>
  <c r="L33" i="6"/>
  <c r="L32" i="6"/>
  <c r="L25" i="6"/>
  <c r="L22" i="6"/>
  <c r="L15" i="6"/>
  <c r="L14" i="6" s="1"/>
  <c r="L13" i="6" s="1"/>
  <c r="K115" i="6"/>
  <c r="K112" i="6"/>
  <c r="K111" i="6"/>
  <c r="K109" i="6"/>
  <c r="K108" i="6"/>
  <c r="K107" i="6"/>
  <c r="K106" i="6"/>
  <c r="K104" i="6"/>
  <c r="K103" i="6"/>
  <c r="K102" i="6"/>
  <c r="K101" i="6"/>
  <c r="K100" i="6"/>
  <c r="K99" i="6"/>
  <c r="K97" i="6"/>
  <c r="K93" i="6"/>
  <c r="K92" i="6" s="1"/>
  <c r="K89" i="6"/>
  <c r="K87" i="6"/>
  <c r="K85" i="6"/>
  <c r="K84" i="6"/>
  <c r="K83" i="6"/>
  <c r="K76" i="6"/>
  <c r="K71" i="6" s="1"/>
  <c r="K72" i="6"/>
  <c r="K67" i="6"/>
  <c r="K66" i="6"/>
  <c r="K63" i="6"/>
  <c r="K62" i="6"/>
  <c r="K61" i="6" s="1"/>
  <c r="K60" i="6" s="1"/>
  <c r="K59" i="6" s="1"/>
  <c r="K55" i="6"/>
  <c r="K54" i="6"/>
  <c r="K47" i="6"/>
  <c r="K44" i="6"/>
  <c r="K40" i="6"/>
  <c r="K39" i="6" s="1"/>
  <c r="K38" i="6" s="1"/>
  <c r="K12" i="6" s="1"/>
  <c r="K33" i="6"/>
  <c r="K32" i="6"/>
  <c r="K25" i="6"/>
  <c r="K22" i="6"/>
  <c r="K15" i="6"/>
  <c r="K14" i="6"/>
  <c r="K13" i="6"/>
  <c r="J112" i="6"/>
  <c r="J109" i="6"/>
  <c r="J108" i="6"/>
  <c r="J107" i="6" s="1"/>
  <c r="J106" i="6" s="1"/>
  <c r="J102" i="6" s="1"/>
  <c r="J101" i="6" s="1"/>
  <c r="J104" i="6"/>
  <c r="J103" i="6"/>
  <c r="J97" i="6"/>
  <c r="J93" i="6"/>
  <c r="J92" i="6" s="1"/>
  <c r="J89" i="6"/>
  <c r="J87" i="6"/>
  <c r="J85" i="6"/>
  <c r="J84" i="6"/>
  <c r="J83" i="6" s="1"/>
  <c r="J76" i="6"/>
  <c r="J72" i="6"/>
  <c r="J71" i="6"/>
  <c r="J63" i="6"/>
  <c r="J62" i="6"/>
  <c r="J61" i="6"/>
  <c r="J60" i="6"/>
  <c r="J59" i="6"/>
  <c r="J58" i="6" s="1"/>
  <c r="J55" i="6"/>
  <c r="J54" i="6"/>
  <c r="J47" i="6"/>
  <c r="J44" i="6"/>
  <c r="J40" i="6" s="1"/>
  <c r="J39" i="6" s="1"/>
  <c r="J38" i="6" s="1"/>
  <c r="J12" i="6" s="1"/>
  <c r="J11" i="6" s="1"/>
  <c r="J33" i="6"/>
  <c r="J32" i="6"/>
  <c r="J25" i="6"/>
  <c r="J22" i="6"/>
  <c r="J15" i="6"/>
  <c r="J14" i="6"/>
  <c r="J13" i="6"/>
  <c r="I115" i="6"/>
  <c r="I112" i="6"/>
  <c r="I109" i="6"/>
  <c r="I108" i="6"/>
  <c r="I107" i="6"/>
  <c r="I106" i="6"/>
  <c r="I102" i="6" s="1"/>
  <c r="I101" i="6" s="1"/>
  <c r="I104" i="6"/>
  <c r="I103" i="6"/>
  <c r="I87" i="6"/>
  <c r="I55" i="6"/>
  <c r="I54" i="6" s="1"/>
  <c r="I47" i="6"/>
  <c r="I44" i="6"/>
  <c r="I40" i="6"/>
  <c r="I39" i="6" s="1"/>
  <c r="I33" i="6"/>
  <c r="I32" i="6" s="1"/>
  <c r="I25" i="6"/>
  <c r="I22" i="6"/>
  <c r="I15" i="6"/>
  <c r="I14" i="6" s="1"/>
  <c r="H41" i="6"/>
  <c r="H53" i="6"/>
  <c r="H52" i="6"/>
  <c r="H51" i="6"/>
  <c r="H49" i="6"/>
  <c r="H48" i="6"/>
  <c r="J7" i="6"/>
  <c r="H55" i="6"/>
  <c r="H54" i="6" s="1"/>
  <c r="H37" i="6"/>
  <c r="H36" i="6"/>
  <c r="H35" i="6"/>
  <c r="H34" i="6"/>
  <c r="H31" i="6"/>
  <c r="H25" i="6" s="1"/>
  <c r="H30" i="6"/>
  <c r="H29" i="6"/>
  <c r="H28" i="6"/>
  <c r="H27" i="6"/>
  <c r="H26" i="6"/>
  <c r="H24" i="6"/>
  <c r="H22" i="6" s="1"/>
  <c r="H23" i="6"/>
  <c r="H19" i="6"/>
  <c r="H20" i="6"/>
  <c r="H21" i="6"/>
  <c r="H18" i="6"/>
  <c r="H17" i="6"/>
  <c r="H16" i="6"/>
  <c r="H115" i="6"/>
  <c r="H112" i="6"/>
  <c r="H109" i="6"/>
  <c r="H108" i="6"/>
  <c r="H107" i="6"/>
  <c r="H106" i="6"/>
  <c r="H104" i="6"/>
  <c r="H103" i="6"/>
  <c r="H102" i="6"/>
  <c r="H101" i="6"/>
  <c r="H97" i="6"/>
  <c r="H93" i="6"/>
  <c r="H89" i="6"/>
  <c r="H87" i="6"/>
  <c r="H85" i="6"/>
  <c r="H84" i="6"/>
  <c r="H76" i="6"/>
  <c r="H72" i="6"/>
  <c r="H67" i="6"/>
  <c r="H66" i="6" s="1"/>
  <c r="H63" i="6"/>
  <c r="H62" i="6"/>
  <c r="H61" i="6" s="1"/>
  <c r="H60" i="6" s="1"/>
  <c r="H59" i="6" s="1"/>
  <c r="H47" i="6"/>
  <c r="H44" i="6"/>
  <c r="F57" i="6"/>
  <c r="G57" i="6" s="1"/>
  <c r="F56" i="6"/>
  <c r="G56" i="6" s="1"/>
  <c r="F49" i="6"/>
  <c r="G49" i="6" s="1"/>
  <c r="F50" i="6"/>
  <c r="G50" i="6" s="1"/>
  <c r="F51" i="6"/>
  <c r="F52" i="6"/>
  <c r="F53" i="6"/>
  <c r="F48" i="6"/>
  <c r="F46" i="6"/>
  <c r="G46" i="6" s="1"/>
  <c r="F45" i="6"/>
  <c r="G45" i="6" s="1"/>
  <c r="F42" i="6"/>
  <c r="G42" i="6" s="1"/>
  <c r="F43" i="6"/>
  <c r="G43" i="6" s="1"/>
  <c r="F41" i="6"/>
  <c r="G53" i="6"/>
  <c r="G52" i="6"/>
  <c r="G51" i="6"/>
  <c r="G48" i="6"/>
  <c r="G37" i="6"/>
  <c r="C17" i="5" l="1"/>
  <c r="F17" i="5"/>
  <c r="K58" i="6"/>
  <c r="I89" i="6"/>
  <c r="M89" i="6"/>
  <c r="N89" i="6" s="1"/>
  <c r="I111" i="6"/>
  <c r="I100" i="6" s="1"/>
  <c r="I99" i="6" s="1"/>
  <c r="L40" i="6"/>
  <c r="L39" i="6" s="1"/>
  <c r="L38" i="6" s="1"/>
  <c r="L12" i="6" s="1"/>
  <c r="L11" i="6" s="1"/>
  <c r="M102" i="6"/>
  <c r="M101" i="6" s="1"/>
  <c r="M55" i="6"/>
  <c r="M47" i="6"/>
  <c r="N47" i="6" s="1"/>
  <c r="M44" i="6"/>
  <c r="M22" i="6"/>
  <c r="M25" i="6"/>
  <c r="M33" i="6"/>
  <c r="M32" i="6" s="1"/>
  <c r="M15" i="6"/>
  <c r="M14" i="6" s="1"/>
  <c r="K11" i="6"/>
  <c r="K10" i="6" s="1"/>
  <c r="I38" i="6"/>
  <c r="H92" i="6"/>
  <c r="H83" i="6"/>
  <c r="H71" i="6"/>
  <c r="H58" i="6"/>
  <c r="I13" i="6"/>
  <c r="H40" i="6"/>
  <c r="H39" i="6" s="1"/>
  <c r="H38" i="6" s="1"/>
  <c r="H33" i="6"/>
  <c r="H32" i="6" s="1"/>
  <c r="H15" i="6"/>
  <c r="H14" i="6" s="1"/>
  <c r="H13" i="6" s="1"/>
  <c r="H111" i="6"/>
  <c r="H100" i="6" s="1"/>
  <c r="H99" i="6" s="1"/>
  <c r="G41" i="6"/>
  <c r="G24" i="6"/>
  <c r="G17" i="6"/>
  <c r="G18" i="6"/>
  <c r="G19" i="6"/>
  <c r="G20" i="6"/>
  <c r="G21" i="6"/>
  <c r="G27" i="6"/>
  <c r="G28" i="6"/>
  <c r="G29" i="6"/>
  <c r="G30" i="6"/>
  <c r="G31" i="6"/>
  <c r="G26" i="6"/>
  <c r="M54" i="6" l="1"/>
  <c r="N54" i="6" s="1"/>
  <c r="N55" i="6"/>
  <c r="M40" i="6"/>
  <c r="M39" i="6" s="1"/>
  <c r="N44" i="6"/>
  <c r="I12" i="6"/>
  <c r="M13" i="6"/>
  <c r="H12" i="6"/>
  <c r="H11" i="6" s="1"/>
  <c r="H10" i="6" s="1"/>
  <c r="N40" i="6" l="1"/>
  <c r="M38" i="6"/>
  <c r="N38" i="6" s="1"/>
  <c r="N39" i="6"/>
  <c r="M12" i="6" l="1"/>
  <c r="E94" i="6" l="1"/>
  <c r="M135" i="3"/>
  <c r="I94" i="6" l="1"/>
  <c r="M94" i="6" l="1"/>
  <c r="I93" i="6"/>
  <c r="M93" i="6" l="1"/>
  <c r="N94" i="6"/>
  <c r="H56" i="2" l="1"/>
  <c r="C34" i="5"/>
  <c r="E113" i="6" s="1"/>
  <c r="L113" i="6" s="1"/>
  <c r="M147" i="3"/>
  <c r="F12" i="5" s="1"/>
  <c r="M213" i="3"/>
  <c r="F19" i="5" s="1"/>
  <c r="M210" i="3"/>
  <c r="F18" i="5" s="1"/>
  <c r="M175" i="3"/>
  <c r="F16" i="5" s="1"/>
  <c r="M151" i="3"/>
  <c r="M162" i="3" s="1"/>
  <c r="F15" i="5" s="1"/>
  <c r="M149" i="3"/>
  <c r="F14" i="5" s="1"/>
  <c r="M14" i="3"/>
  <c r="M112" i="3" s="1"/>
  <c r="C11" i="5" s="1"/>
  <c r="M12" i="3"/>
  <c r="F10" i="5" s="1"/>
  <c r="M7" i="3"/>
  <c r="F8" i="5" s="1"/>
  <c r="M5" i="3"/>
  <c r="F5" i="5" s="1"/>
  <c r="F11" i="5" l="1"/>
  <c r="M113" i="6"/>
  <c r="L112" i="6"/>
  <c r="G23" i="6"/>
  <c r="G16" i="6"/>
  <c r="N113" i="6" l="1"/>
  <c r="M112" i="6"/>
  <c r="C115" i="6" l="1"/>
  <c r="C112" i="6"/>
  <c r="C109" i="6"/>
  <c r="C108" i="6" s="1"/>
  <c r="C107" i="6" s="1"/>
  <c r="C106" i="6" s="1"/>
  <c r="C104" i="6"/>
  <c r="C103" i="6" s="1"/>
  <c r="C97" i="6"/>
  <c r="C93" i="6"/>
  <c r="C89" i="6"/>
  <c r="C87" i="6"/>
  <c r="C85" i="6"/>
  <c r="C84" i="6" s="1"/>
  <c r="C83" i="6" s="1"/>
  <c r="C76" i="6"/>
  <c r="C72" i="6"/>
  <c r="C71" i="6" s="1"/>
  <c r="C69" i="6"/>
  <c r="C68" i="6" s="1"/>
  <c r="C67" i="6" s="1"/>
  <c r="C66" i="6" s="1"/>
  <c r="C63" i="6"/>
  <c r="C62" i="6"/>
  <c r="C61" i="6" s="1"/>
  <c r="C60" i="6" s="1"/>
  <c r="C59" i="6" s="1"/>
  <c r="C55" i="6"/>
  <c r="C54" i="6" s="1"/>
  <c r="C47" i="6"/>
  <c r="C44" i="6"/>
  <c r="C40" i="6" s="1"/>
  <c r="C39" i="6" s="1"/>
  <c r="C33" i="6"/>
  <c r="C32" i="6"/>
  <c r="C25" i="6"/>
  <c r="C22" i="6"/>
  <c r="C15" i="6" s="1"/>
  <c r="C14" i="6" s="1"/>
  <c r="C13" i="6" s="1"/>
  <c r="D4" i="6"/>
  <c r="B4" i="6"/>
  <c r="D21" i="7"/>
  <c r="D20" i="7"/>
  <c r="D17" i="7"/>
  <c r="D16" i="7"/>
  <c r="D15" i="7"/>
  <c r="D14" i="7"/>
  <c r="D13" i="7"/>
  <c r="D12" i="7"/>
  <c r="D10" i="7"/>
  <c r="D9" i="7"/>
  <c r="D6" i="7"/>
  <c r="D7" i="7"/>
  <c r="D5" i="7"/>
  <c r="F14" i="7"/>
  <c r="F12" i="7"/>
  <c r="F10" i="7"/>
  <c r="F9" i="7"/>
  <c r="F13" i="7"/>
  <c r="F22" i="7"/>
  <c r="F15" i="7" l="1"/>
  <c r="F17" i="7"/>
  <c r="F16" i="7"/>
  <c r="F20" i="7"/>
  <c r="F5" i="7"/>
  <c r="F21" i="7"/>
  <c r="F6" i="7"/>
  <c r="F7" i="7"/>
  <c r="C92" i="6"/>
  <c r="C111" i="6"/>
  <c r="C102" i="6"/>
  <c r="C101" i="6" s="1"/>
  <c r="C58" i="6"/>
  <c r="C38" i="6"/>
  <c r="C12" i="6" s="1"/>
  <c r="C100" i="6" l="1"/>
  <c r="C99" i="6" s="1"/>
  <c r="C11" i="6"/>
  <c r="C10" i="6" s="1"/>
  <c r="D115" i="6" l="1"/>
  <c r="D112" i="6"/>
  <c r="D109" i="6"/>
  <c r="D108" i="6"/>
  <c r="D107" i="6" s="1"/>
  <c r="D106" i="6" s="1"/>
  <c r="D104" i="6"/>
  <c r="D103" i="6" s="1"/>
  <c r="D97" i="6"/>
  <c r="D93" i="6"/>
  <c r="D92" i="6" s="1"/>
  <c r="D89" i="6"/>
  <c r="D87" i="6"/>
  <c r="D85" i="6"/>
  <c r="D84" i="6" s="1"/>
  <c r="D83" i="6" s="1"/>
  <c r="D76" i="6"/>
  <c r="D72" i="6"/>
  <c r="D69" i="6"/>
  <c r="D68" i="6" s="1"/>
  <c r="D67" i="6" s="1"/>
  <c r="D66" i="6" s="1"/>
  <c r="D63" i="6"/>
  <c r="D62" i="6" s="1"/>
  <c r="D61" i="6" s="1"/>
  <c r="D60" i="6" s="1"/>
  <c r="D59" i="6" s="1"/>
  <c r="D55" i="6"/>
  <c r="D54" i="6" s="1"/>
  <c r="D47" i="6"/>
  <c r="D44" i="6"/>
  <c r="D40" i="6" s="1"/>
  <c r="D39" i="6" s="1"/>
  <c r="D33" i="6"/>
  <c r="D32" i="6" s="1"/>
  <c r="D25" i="6"/>
  <c r="D22" i="6"/>
  <c r="D15" i="6" s="1"/>
  <c r="D14" i="6" s="1"/>
  <c r="C39" i="5"/>
  <c r="E118" i="6" s="1"/>
  <c r="C38" i="5"/>
  <c r="E117" i="6" s="1"/>
  <c r="C37" i="5"/>
  <c r="E116" i="6" s="1"/>
  <c r="L116" i="6" l="1"/>
  <c r="J118" i="6"/>
  <c r="M118" i="6" s="1"/>
  <c r="N118" i="6" s="1"/>
  <c r="J117" i="6"/>
  <c r="D71" i="6"/>
  <c r="D38" i="6"/>
  <c r="D111" i="6"/>
  <c r="D102" i="6"/>
  <c r="D101" i="6" s="1"/>
  <c r="D100" i="6" s="1"/>
  <c r="D99" i="6" s="1"/>
  <c r="D58" i="6"/>
  <c r="D13" i="6"/>
  <c r="D12" i="6" s="1"/>
  <c r="J115" i="6" l="1"/>
  <c r="J111" i="6" s="1"/>
  <c r="J100" i="6" s="1"/>
  <c r="J99" i="6" s="1"/>
  <c r="J10" i="6" s="1"/>
  <c r="M117" i="6"/>
  <c r="N117" i="6" s="1"/>
  <c r="L115" i="6"/>
  <c r="L111" i="6" s="1"/>
  <c r="L100" i="6" s="1"/>
  <c r="L99" i="6" s="1"/>
  <c r="L10" i="6" s="1"/>
  <c r="M116" i="6"/>
  <c r="D11" i="6"/>
  <c r="D10" i="6" s="1"/>
  <c r="M115" i="6" l="1"/>
  <c r="M111" i="6" s="1"/>
  <c r="N116" i="6"/>
  <c r="M217" i="3"/>
  <c r="M221" i="3"/>
  <c r="F21" i="5" s="1"/>
  <c r="M100" i="6" l="1"/>
  <c r="M99" i="6" s="1"/>
  <c r="D4" i="5"/>
  <c r="M227" i="3" l="1"/>
  <c r="F26" i="5" s="1"/>
  <c r="C21" i="5"/>
  <c r="E86" i="6" s="1"/>
  <c r="C19" i="5"/>
  <c r="E82" i="6" s="1"/>
  <c r="I82" i="6" s="1"/>
  <c r="M82" i="6" s="1"/>
  <c r="N82" i="6" s="1"/>
  <c r="C18" i="5"/>
  <c r="E81" i="6" s="1"/>
  <c r="I81" i="6" s="1"/>
  <c r="M81" i="6" s="1"/>
  <c r="N81" i="6" s="1"/>
  <c r="E80" i="6"/>
  <c r="C16" i="5"/>
  <c r="E79" i="6" s="1"/>
  <c r="I79" i="6" s="1"/>
  <c r="M79" i="6" s="1"/>
  <c r="N79" i="6" s="1"/>
  <c r="C15" i="5"/>
  <c r="E78" i="6" s="1"/>
  <c r="I78" i="6" s="1"/>
  <c r="M78" i="6" s="1"/>
  <c r="N78" i="6" s="1"/>
  <c r="C14" i="5"/>
  <c r="E77" i="6" s="1"/>
  <c r="I77" i="6" s="1"/>
  <c r="C12" i="5"/>
  <c r="E75" i="6" s="1"/>
  <c r="E74" i="6"/>
  <c r="C10" i="5"/>
  <c r="E73" i="6" s="1"/>
  <c r="I73" i="6" s="1"/>
  <c r="M73" i="6" s="1"/>
  <c r="C8" i="5"/>
  <c r="E70" i="6" s="1"/>
  <c r="I70" i="6" s="1"/>
  <c r="E65" i="6"/>
  <c r="N65" i="6" s="1"/>
  <c r="C5" i="5"/>
  <c r="C26" i="5" l="1"/>
  <c r="E96" i="6" s="1"/>
  <c r="I96" i="6" s="1"/>
  <c r="M96" i="6" s="1"/>
  <c r="I80" i="6"/>
  <c r="M80" i="6" s="1"/>
  <c r="N80" i="6" s="1"/>
  <c r="I69" i="6"/>
  <c r="M70" i="6"/>
  <c r="N70" i="6" s="1"/>
  <c r="M77" i="6"/>
  <c r="I74" i="6"/>
  <c r="M74" i="6" s="1"/>
  <c r="N74" i="6" s="1"/>
  <c r="I75" i="6"/>
  <c r="I86" i="6"/>
  <c r="N73" i="6"/>
  <c r="C4" i="5"/>
  <c r="E64" i="6"/>
  <c r="I7" i="2"/>
  <c r="I8" i="2"/>
  <c r="I9" i="2"/>
  <c r="I10" i="2"/>
  <c r="I11" i="2"/>
  <c r="I12" i="2"/>
  <c r="I13" i="2"/>
  <c r="I14" i="2"/>
  <c r="I15" i="2"/>
  <c r="I16" i="2"/>
  <c r="I17" i="2"/>
  <c r="I18" i="2"/>
  <c r="I19" i="2"/>
  <c r="I20" i="2"/>
  <c r="I34" i="2"/>
  <c r="J34" i="2" s="1"/>
  <c r="I35" i="2"/>
  <c r="J35" i="2" s="1"/>
  <c r="I36" i="2"/>
  <c r="J36" i="2" s="1"/>
  <c r="I37" i="2"/>
  <c r="J37" i="2" s="1"/>
  <c r="I38" i="2"/>
  <c r="J38" i="2" s="1"/>
  <c r="I33" i="2"/>
  <c r="I27" i="2"/>
  <c r="I28" i="2"/>
  <c r="I29" i="2"/>
  <c r="I31" i="2"/>
  <c r="J31" i="2" s="1"/>
  <c r="I42" i="2"/>
  <c r="J42" i="2" s="1"/>
  <c r="I21" i="2"/>
  <c r="I43" i="2"/>
  <c r="J43" i="2" s="1"/>
  <c r="I44" i="2"/>
  <c r="J44" i="2" s="1"/>
  <c r="I45" i="2"/>
  <c r="J45" i="2" s="1"/>
  <c r="I46" i="2"/>
  <c r="J46" i="2" s="1"/>
  <c r="I47" i="2"/>
  <c r="J47" i="2" s="1"/>
  <c r="I24" i="2"/>
  <c r="J24" i="2" s="1"/>
  <c r="I48" i="2"/>
  <c r="J48" i="2" s="1"/>
  <c r="I32" i="2"/>
  <c r="J32" i="2" s="1"/>
  <c r="I25" i="2"/>
  <c r="J25" i="2" s="1"/>
  <c r="I26" i="2"/>
  <c r="J26" i="2" s="1"/>
  <c r="I49" i="2"/>
  <c r="J49" i="2" s="1"/>
  <c r="I59" i="2"/>
  <c r="I30" i="2"/>
  <c r="I51" i="2"/>
  <c r="J51" i="2" s="1"/>
  <c r="I2" i="2"/>
  <c r="I3" i="2"/>
  <c r="I40" i="2"/>
  <c r="I22" i="2"/>
  <c r="I4" i="2"/>
  <c r="I23" i="2"/>
  <c r="I5" i="2"/>
  <c r="I6" i="2"/>
  <c r="I52" i="2"/>
  <c r="J52" i="2" s="1"/>
  <c r="I39" i="2"/>
  <c r="J39" i="2" s="1"/>
  <c r="I41" i="2"/>
  <c r="I50" i="2"/>
  <c r="J50" i="2" s="1"/>
  <c r="I76" i="6" l="1"/>
  <c r="J56" i="2"/>
  <c r="I56" i="2"/>
  <c r="I85" i="6"/>
  <c r="I84" i="6" s="1"/>
  <c r="I83" i="6" s="1"/>
  <c r="M86" i="6"/>
  <c r="I64" i="6"/>
  <c r="N96" i="6"/>
  <c r="I72" i="6"/>
  <c r="I71" i="6" s="1"/>
  <c r="M75" i="6"/>
  <c r="N77" i="6"/>
  <c r="M76" i="6"/>
  <c r="I68" i="6"/>
  <c r="M69" i="6"/>
  <c r="N69" i="6" s="1"/>
  <c r="E115" i="6"/>
  <c r="N115" i="6" s="1"/>
  <c r="E112" i="6"/>
  <c r="N112" i="6" s="1"/>
  <c r="E109" i="6"/>
  <c r="E108" i="6"/>
  <c r="E107" i="6" s="1"/>
  <c r="E106" i="6" s="1"/>
  <c r="E104" i="6"/>
  <c r="E103" i="6" s="1"/>
  <c r="E102" i="6" s="1"/>
  <c r="E101" i="6" s="1"/>
  <c r="E93" i="6"/>
  <c r="N93" i="6" s="1"/>
  <c r="E89" i="6"/>
  <c r="E87" i="6"/>
  <c r="E85" i="6"/>
  <c r="E76" i="6"/>
  <c r="E72" i="6"/>
  <c r="E69" i="6"/>
  <c r="E68" i="6" s="1"/>
  <c r="E67" i="6" s="1"/>
  <c r="E63" i="6"/>
  <c r="E55" i="6"/>
  <c r="E54" i="6" s="1"/>
  <c r="E47" i="6"/>
  <c r="E44" i="6"/>
  <c r="E40" i="6" s="1"/>
  <c r="E39" i="6" s="1"/>
  <c r="E33" i="6"/>
  <c r="E32" i="6" s="1"/>
  <c r="E25" i="6"/>
  <c r="E22" i="6"/>
  <c r="E15" i="6" s="1"/>
  <c r="E14" i="6" s="1"/>
  <c r="H39" i="5"/>
  <c r="E39" i="5"/>
  <c r="H38" i="5"/>
  <c r="E38" i="5"/>
  <c r="I38" i="5" s="1"/>
  <c r="G36" i="5"/>
  <c r="E37" i="5"/>
  <c r="I37" i="5" s="1"/>
  <c r="D36" i="5"/>
  <c r="C36" i="5"/>
  <c r="H35" i="5"/>
  <c r="E35" i="5"/>
  <c r="H34" i="5"/>
  <c r="F33" i="5"/>
  <c r="E34" i="5"/>
  <c r="I34" i="5" s="1"/>
  <c r="G33" i="5"/>
  <c r="C33" i="5"/>
  <c r="H32" i="5"/>
  <c r="H31" i="5" s="1"/>
  <c r="D31" i="5"/>
  <c r="G31" i="5"/>
  <c r="F31" i="5"/>
  <c r="C31" i="5"/>
  <c r="G29" i="5"/>
  <c r="H30" i="5"/>
  <c r="H29" i="5" s="1"/>
  <c r="E30" i="5"/>
  <c r="E29" i="5" s="1"/>
  <c r="F29" i="5"/>
  <c r="D29" i="5"/>
  <c r="C29" i="5"/>
  <c r="D24" i="5"/>
  <c r="E26" i="5"/>
  <c r="H26" i="5" s="1"/>
  <c r="E25" i="5"/>
  <c r="H25" i="5" s="1"/>
  <c r="G24" i="5"/>
  <c r="E23" i="5"/>
  <c r="E22" i="5"/>
  <c r="H21" i="5"/>
  <c r="D20" i="5"/>
  <c r="G20" i="5"/>
  <c r="C20" i="5"/>
  <c r="E19" i="5"/>
  <c r="I19" i="5" s="1"/>
  <c r="H18" i="5"/>
  <c r="E18" i="5"/>
  <c r="I18" i="5" s="1"/>
  <c r="H17" i="5"/>
  <c r="E17" i="5"/>
  <c r="I17" i="5" s="1"/>
  <c r="H16" i="5"/>
  <c r="E16" i="5"/>
  <c r="I16" i="5" s="1"/>
  <c r="H15" i="5"/>
  <c r="E15" i="5"/>
  <c r="I15" i="5" s="1"/>
  <c r="H14" i="5"/>
  <c r="E14" i="5"/>
  <c r="D13" i="5"/>
  <c r="C13" i="5"/>
  <c r="H12" i="5"/>
  <c r="E12" i="5"/>
  <c r="I12" i="5" s="1"/>
  <c r="H11" i="5"/>
  <c r="E11" i="5"/>
  <c r="I11" i="5" s="1"/>
  <c r="H10" i="5"/>
  <c r="E10" i="5"/>
  <c r="F9" i="5"/>
  <c r="D9" i="5"/>
  <c r="C9" i="5"/>
  <c r="H8" i="5"/>
  <c r="H7" i="5" s="1"/>
  <c r="E8" i="5"/>
  <c r="E7" i="5" s="1"/>
  <c r="G7" i="5"/>
  <c r="F7" i="5"/>
  <c r="D7" i="5"/>
  <c r="C7" i="5"/>
  <c r="H6" i="5"/>
  <c r="E6" i="5"/>
  <c r="I6" i="5" s="1"/>
  <c r="H5" i="5"/>
  <c r="E5" i="5"/>
  <c r="G4" i="5"/>
  <c r="F4" i="5"/>
  <c r="E2" i="5"/>
  <c r="D3" i="5" l="1"/>
  <c r="F23" i="5"/>
  <c r="H23" i="5" s="1"/>
  <c r="H4" i="5"/>
  <c r="N76" i="6"/>
  <c r="I67" i="6"/>
  <c r="I66" i="6" s="1"/>
  <c r="M68" i="6"/>
  <c r="E66" i="6"/>
  <c r="N75" i="6"/>
  <c r="M72" i="6"/>
  <c r="M64" i="6"/>
  <c r="I63" i="6"/>
  <c r="I62" i="6" s="1"/>
  <c r="I61" i="6" s="1"/>
  <c r="I60" i="6" s="1"/>
  <c r="I59" i="6" s="1"/>
  <c r="I58" i="6" s="1"/>
  <c r="E62" i="6"/>
  <c r="E84" i="6"/>
  <c r="E83" i="6" s="1"/>
  <c r="I7" i="12" s="1"/>
  <c r="M85" i="6"/>
  <c r="M84" i="6" s="1"/>
  <c r="N86" i="6"/>
  <c r="E111" i="6"/>
  <c r="N111" i="6" s="1"/>
  <c r="C28" i="5"/>
  <c r="E36" i="5"/>
  <c r="C3" i="5"/>
  <c r="I5" i="5"/>
  <c r="E4" i="5"/>
  <c r="I26" i="5"/>
  <c r="I25" i="5"/>
  <c r="E71" i="6"/>
  <c r="E38" i="6"/>
  <c r="E13" i="6"/>
  <c r="G28" i="5"/>
  <c r="H9" i="5"/>
  <c r="E13" i="5"/>
  <c r="H22" i="5"/>
  <c r="F20" i="5"/>
  <c r="H33" i="5"/>
  <c r="F2" i="5"/>
  <c r="H2" i="5" s="1"/>
  <c r="I2" i="5"/>
  <c r="E9" i="5"/>
  <c r="I35" i="5"/>
  <c r="I33" i="5" s="1"/>
  <c r="E33" i="5"/>
  <c r="I30" i="5"/>
  <c r="I29" i="5" s="1"/>
  <c r="I39" i="5"/>
  <c r="I36" i="5" s="1"/>
  <c r="G9" i="5"/>
  <c r="G13" i="5"/>
  <c r="E21" i="5"/>
  <c r="I22" i="5"/>
  <c r="I23" i="5"/>
  <c r="E32" i="5"/>
  <c r="H37" i="5"/>
  <c r="H36" i="5" s="1"/>
  <c r="F36" i="5"/>
  <c r="F28" i="5" s="1"/>
  <c r="I8" i="5"/>
  <c r="I7" i="5" s="1"/>
  <c r="I10" i="5"/>
  <c r="I9" i="5" s="1"/>
  <c r="I14" i="5"/>
  <c r="I13" i="5" s="1"/>
  <c r="D33" i="5"/>
  <c r="D28" i="5" s="1"/>
  <c r="H20" i="5" l="1"/>
  <c r="E100" i="6"/>
  <c r="I10" i="12" s="1"/>
  <c r="I9" i="12" s="1"/>
  <c r="M63" i="6"/>
  <c r="N64" i="6"/>
  <c r="N72" i="6"/>
  <c r="M71" i="6"/>
  <c r="N85" i="6"/>
  <c r="E61" i="6"/>
  <c r="N68" i="6"/>
  <c r="M67" i="6"/>
  <c r="N84" i="6"/>
  <c r="M83" i="6"/>
  <c r="N83" i="6" s="1"/>
  <c r="E12" i="6"/>
  <c r="I4" i="5"/>
  <c r="I3" i="5" s="1"/>
  <c r="E3" i="5"/>
  <c r="H28" i="5"/>
  <c r="G3" i="5"/>
  <c r="G41" i="5" s="1"/>
  <c r="H19" i="5"/>
  <c r="H13" i="5" s="1"/>
  <c r="H3" i="5" s="1"/>
  <c r="F13" i="5"/>
  <c r="F3" i="5" s="1"/>
  <c r="E31" i="5"/>
  <c r="E28" i="5" s="1"/>
  <c r="I32" i="5"/>
  <c r="I31" i="5" s="1"/>
  <c r="E20" i="5"/>
  <c r="I21" i="5"/>
  <c r="I20" i="5" s="1"/>
  <c r="I28" i="5"/>
  <c r="N100" i="6" l="1"/>
  <c r="E99" i="6"/>
  <c r="N99" i="6" s="1"/>
  <c r="M66" i="6"/>
  <c r="N66" i="6" s="1"/>
  <c r="N67" i="6"/>
  <c r="E60" i="6"/>
  <c r="E59" i="6" s="1"/>
  <c r="E58" i="6" s="1"/>
  <c r="I6" i="12" s="1"/>
  <c r="N71" i="6"/>
  <c r="M62" i="6"/>
  <c r="N63" i="6"/>
  <c r="D6" i="6"/>
  <c r="M61" i="6" l="1"/>
  <c r="N62" i="6"/>
  <c r="M60" i="6" l="1"/>
  <c r="N61" i="6"/>
  <c r="N60" i="6" l="1"/>
  <c r="M59" i="6"/>
  <c r="N59" i="6" l="1"/>
  <c r="M58" i="6"/>
  <c r="N58" i="6" l="1"/>
  <c r="E24" i="5" l="1"/>
  <c r="E41" i="5" s="1"/>
  <c r="I27" i="5"/>
  <c r="I24" i="5" s="1"/>
  <c r="F24" i="5"/>
  <c r="F41" i="5" s="1"/>
  <c r="E27" i="5"/>
  <c r="F27" i="5"/>
  <c r="H27" i="5" s="1"/>
  <c r="H24" i="5" s="1"/>
  <c r="H41" i="5" s="1"/>
  <c r="C24" i="5"/>
  <c r="C41" i="5" s="1"/>
  <c r="C43" i="5" s="1"/>
  <c r="E98" i="6"/>
  <c r="E97" i="6" s="1"/>
  <c r="E92" i="6" l="1"/>
  <c r="I98" i="6"/>
  <c r="I97" i="6" l="1"/>
  <c r="I92" i="6" s="1"/>
  <c r="I11" i="6" s="1"/>
  <c r="I10" i="6" s="1"/>
  <c r="M98" i="6"/>
  <c r="E11" i="6"/>
  <c r="E10" i="6" s="1"/>
  <c r="I8" i="12"/>
  <c r="I4" i="12" s="1"/>
  <c r="I3" i="12" s="1"/>
  <c r="M97" i="6" l="1"/>
  <c r="N98" i="6"/>
  <c r="M92" i="6" l="1"/>
  <c r="N97" i="6"/>
  <c r="M11" i="6" l="1"/>
  <c r="M10" i="6" s="1"/>
  <c r="N92" i="6"/>
</calcChain>
</file>

<file path=xl/comments1.xml><?xml version="1.0" encoding="utf-8"?>
<comments xmlns="http://schemas.openxmlformats.org/spreadsheetml/2006/main">
  <authors>
    <author>Marianita</author>
  </authors>
  <commentList>
    <comment ref="M148" authorId="0" shapeId="0">
      <text>
        <r>
          <rPr>
            <b/>
            <sz val="9"/>
            <color indexed="81"/>
            <rFont val="Tahoma"/>
            <family val="2"/>
          </rPr>
          <t>Marianita:</t>
        </r>
        <r>
          <rPr>
            <sz val="9"/>
            <color indexed="81"/>
            <rFont val="Tahoma"/>
            <family val="2"/>
          </rPr>
          <t xml:space="preserve">
Pintira fachadas: $ 30.000.000
Pintura interiores: $ 100.000.000
Cubiertas: $ 300.000.000
Arreglo baterías sanitarias: $ 50.000.000
Cerramiento sede norte: $ 80.000.000</t>
        </r>
      </text>
    </comment>
  </commentList>
</comments>
</file>

<file path=xl/comments2.xml><?xml version="1.0" encoding="utf-8"?>
<comments xmlns="http://schemas.openxmlformats.org/spreadsheetml/2006/main">
  <authors>
    <author>ALMACEN</author>
  </authors>
  <commentList>
    <comment ref="M29" authorId="0" shapeId="0">
      <text>
        <r>
          <rPr>
            <b/>
            <sz val="9"/>
            <color indexed="81"/>
            <rFont val="Tahoma"/>
            <family val="2"/>
          </rPr>
          <t>ALMACEN:</t>
        </r>
        <r>
          <rPr>
            <sz val="9"/>
            <color indexed="81"/>
            <rFont val="Tahoma"/>
            <family val="2"/>
          </rPr>
          <t xml:space="preserve">
930 USD (Licencia LAB 30 usuarios Vitalicia)</t>
        </r>
      </text>
    </comment>
  </commentList>
</comments>
</file>

<file path=xl/sharedStrings.xml><?xml version="1.0" encoding="utf-8"?>
<sst xmlns="http://schemas.openxmlformats.org/spreadsheetml/2006/main" count="6420" uniqueCount="1556">
  <si>
    <t>PROCESO</t>
  </si>
  <si>
    <t>LÍDER DEL PROCESO</t>
  </si>
  <si>
    <t>PROYECTO</t>
  </si>
  <si>
    <t>BIEN O PRODUCTO</t>
  </si>
  <si>
    <t>CANTIDAD</t>
  </si>
  <si>
    <t>SERVICIO</t>
  </si>
  <si>
    <t>PERIODICIDAD</t>
  </si>
  <si>
    <t>CANTIDAD DE PAGOS</t>
  </si>
  <si>
    <t xml:space="preserve">Maria del Carmen Ibarra Torres </t>
  </si>
  <si>
    <t>Procesos Académicos                                                 Fomento a la Investigación</t>
  </si>
  <si>
    <t>Anker PowerConf S500 Speakerphone ● Tecnología VoiceRadar del altavoz PowerConf S500 ● Captación de voz sensible: 4 micrófonos con frecuencia de muestreo de 32 KHz ● Comunicación full duplex ● Certificado oficial: PowerConf S500 ● Sonido de alta fidelidad: un altavoz de 1,75 pulgadas ● Tipo de conexión: conéctese mediante USB-C, Bluetooth o con el dongle incluido ● Funciona con todas las plataformas de conferencias líderes, incluidas Skype, Facetime, Zoom y más. Número de modelo: A3305</t>
  </si>
  <si>
    <t>Compra de equipo</t>
  </si>
  <si>
    <t xml:space="preserve">Diaria </t>
  </si>
  <si>
    <t>Fortalecimiento académico</t>
  </si>
  <si>
    <t xml:space="preserve">Avid Pro Tools Studio 1-Year Subscription </t>
  </si>
  <si>
    <t>Licencias</t>
  </si>
  <si>
    <t>Anual</t>
  </si>
  <si>
    <t xml:space="preserve">Software necesario en las asignaturas del area de tecnologías y emprendimiento del programa de Licenciatura en Música. </t>
  </si>
  <si>
    <t>Alta</t>
  </si>
  <si>
    <t>FINALE version 27 perpetua</t>
  </si>
  <si>
    <t xml:space="preserve">Software utilizado en las asignaturas del area de tecnologías y emprendimiento del programa de Licenciatura en Música. </t>
  </si>
  <si>
    <t>KONTAKT Education perpetual</t>
  </si>
  <si>
    <t>CLAVINOVA CLP-785 YAMAHA ● GrandTouch™ keyboard: wooden keys (white only), synthetic ebony and ivory key tops, escapement ● Touch sensivity: Hard2/Hard1/Medium/Soft1/Soft2/Fixed ● 3 pedals: Damper (with half-pedal function), Sostenuto, Soft ● Functions: Sustain (Switch), Sustain Continuously, Sostenuto, Soft, Pitch Bend Up, Pitch Bend Down, Rotary Speed, Vibe Rotor, Song Play/Pause ● Piano sound: Yamaha CFX, Bösendorfer Imperial ● 53 voices + 14 Drum/SFX Kits + 480 XG voices ● Effects: 6 Reverb, 3 Chorus, 7+ user Brilliance, 12 Master, Effect Intelligent Acoustic Control (IAC), Stereophonic Optimizer</t>
  </si>
  <si>
    <t>Diario</t>
  </si>
  <si>
    <t>Instrumentos musicales necesarios para el correcto desarrollo de las actividades académicas en  los componentes de módulo piano I, II, III y IV; Gramática musical I, II, III y IV; Armonía I, II y III; asi como  para el  procesos de auto aprendizaje práctico de los estudiantes.</t>
  </si>
  <si>
    <t>PIANO VERTICAL YAMAHA U1 ● color: Polished Ebony *Availability of other finishes depends on model and is subject to regional variation. Please consult your Yamaha dealer for further information ● Dimensions: Width: 153cm(60 1/4"), Height 121cm(47 3/4"), Depth 62cm(24 1/2"), Weight 228kg(503lbs)  ● Number of Keys: 88 ● Pedals: Damper,Muffler,Soft ● Acabado: Polished.</t>
  </si>
  <si>
    <t>Instrumentos musicales necesarios para el correcto desarrollo de las actividades académicas en los componentes de módulo piano I, II, III y IV; Gramática musical I, II, III y IV; Armonía I, II y III. De igual manera se resalta la importancia de su uso para las actividades  en los componentes de módulo Técnicas de grabación y edición de audio; Laboratorio de audio y sonido en vivo; Composición musico escolar; Pedagogía de la música; y para los procesos de auto aprendizaje de los estudiantes sus prácticas instrumentales y las respectivas presentaciones en vivo.</t>
  </si>
  <si>
    <t>TECLADO ELECTRONICO YAMAHA P-45 EN COMBO ● adaptador + Silla + Base teclado + Pedal Sustein + Estuche en Lona semiduro ● 61 teclas sensibles al tacto ● Super Articulation Lite Voices ● 622 sonidos de instrumentos con generación de sonido LIS ● Efectos DSP ● 176 tipos de arpegios ● La función de aprendizaje "Claves para el éxito" ● Modo Dúo ● Conexión USB a Host ● Función de grabación ● Entrada de audio con función supresora de melodías ● Incluyendo la fuente de alimentación (PA-130), el atril...● Potencia 2,5 W + 2,5 W ● Sistema de sonido 12 cm x 2</t>
  </si>
  <si>
    <t>Instrumentos musicales necesarios para el correcto desarrollo de las actividades académicas en  los componentes de módulo piano I, II, III y IV; Gramática musical I, II, III y IV; Armonía I, II y III; así como para el proceso de auto aprendizaje práctico de los estudiantes.</t>
  </si>
  <si>
    <t>GUITARRA CLÁSICA ELECTROACÚSTICA YAMAHA C40X ● Tapa frontal de Abeto enchapado, Tapa trasera y lateral de Meranti, Mástil de Nato, Diapasón de Palo de Rosa ● sistema de pre amplificación de tres bandas ● Clavijas cromadas ● Ancho de cejuela de 52mm y profundidad del cuerpo 49-100 mm, escala de 650mm ● Acabado en alto brillo.</t>
  </si>
  <si>
    <t>Instrumento musical necesario para el correcto desarrollo de las actividades de las clases dentro de los componentes de módulo Guitarra I, II, III y IV; Composición musico escolar; Pedagogía de la música;  así como para el proceso de auto aprendizaje práctico de los estudiantes.</t>
  </si>
  <si>
    <t>Estuche semiduro para guitarra acústica</t>
  </si>
  <si>
    <t>Accesorio indispensable para el cuidado y transporte de las guitarras acústicas</t>
  </si>
  <si>
    <t>Estuche semiduro para guitarra eléctrica</t>
  </si>
  <si>
    <t>Accesorio indispensable para el cuidado y transporte de las guitarras eléctricas</t>
  </si>
  <si>
    <t>Estuche semiduro para bajo eléctrico</t>
  </si>
  <si>
    <t>Accesorio indispensable para el cuidado y transporte de los bajos eléctricos</t>
  </si>
  <si>
    <t>STAND HERCULES GS414B PLUS ● presenta el yugo mejorado del sistema de agarre automático (AGS), el embrague de ajuste de altura instantáneo y el caucho de espuma especialmente formulada (SFF) en todos los puntos de contacto ● El sistema de agarre automático incorporado asegura de manera segura el instrumento en su lugar ● El yugo AGS actualizado está diseñado para acomodar más tamaños de mástil de guitarra de 40 mm - 52 mm (1.57 "- 2.05") incluyendo guitarras clásicas, acústicas, eléctricas y bajos ● Los NINA (ajuste de cuello de instrumento estrecho) adjuntos están especialmente diseñados para aumentar el grosor de los brazos AGS para acomodar instrumentos de cuello estrecho desde mín. 28 mm (1.10 ") como banjos y mandolinas ● El embrague de ajuste instantáneo de altura con pasador de bloqueo ajusta la altura del soporte de forma rápida, fácil y segura ● Las almohadillas de pie mejoradas maximizan la fricción contra la superficie del suelo para proporcionar un soporte más fuerte al instrumento.</t>
  </si>
  <si>
    <t>Accesorio indispensable para el cuidado y transporte de las guitarras acústicas, electricas y bajos eléctricos.</t>
  </si>
  <si>
    <t>GUITARRA ELECTRICA YAMAHA REVSTAR RSS20 ● Top: Maple / Back: Chambered Mahogany ● Gloss Polyurethane ● Neck/Bridge Pickup: VH5n Humbucker / Alnico V ● Controls: Master Volume, Master Tone (Push-Pull "Focus Switch") ● Bridge: Tune-O-Matic ● Tuning Machine: Die-Cast</t>
  </si>
  <si>
    <t>Instrumento musical necesario para el desarrollo de las actividades académicas en  los componentes de módulo Guitarra I, II, III y IV; Técnicas de grabación y edición de audio, Laboratorio de audio y sonido en vivo,  Composición musico escolar, Pedagogía de la música;  así como para el proceso de auto aprendizaje práctico de los estudiantes.</t>
  </si>
  <si>
    <t>BAJO ELECTRICO YAMAHA TRBX505 ● 5 cuerdas de las Serie TRBX500 ● Construcción de cuerpo de caoba maciza ● Mástil de 5 piezas de arce/caoba ● Anchura de cejuela reducida: 43 mm ● Previo de 3 bandas de ecualización con conmutación activo/pasivo ● LED de aviso de carga de pila</t>
  </si>
  <si>
    <t>Instrumento musical necesario para el desarrollo de las actividades académicas en los componentes de módulo Técnicas de grabación y edición de audio, Laboratorio de audio y sonido en vivo, Composición musico escolar y Pedagogía de la música;así como para el proceso de auto aprendizaje práctico de los estudiantes.</t>
  </si>
  <si>
    <t>AMPLIFICADOR DE GUITARRA ELÉCTRICA ROLAND JC-120-G JAZZ CHORUS ● introducido al mercado en el año 1975, es uno de los pocos combos amplificadores de guitarra que pueden ser llamados de leyenda. Este perpetuo buque insignia de Roland es reconocido universalmente por los profesionales, siendo el punto de referencia en sonido limpio de guitarra, y por su opulento tono y famoso efecto chorus integrado que hemos escuchado en innumerables canciones populares a lo largo de su historia. Ahora que celebramos 40 años de su producción continua y en marcha, el JC-120 se mantiene como el irrefutable “King of Clean,” y como la elección imperecedera para los guitarristas contundentes en todo lugar.</t>
  </si>
  <si>
    <t>Equipo de audio necesario para el buen funcionamiento de las guitarras eléctricas y el desarrollo de las actividades académicas en  los componentes de módulo Guitarra I, II, III y IV; Técnicas de grabación y edición de audio; Laboratorio de audio y sonido en vivo; Composición musico escolar y Pedagogía de la música; así como para el proceso de auto aprendizaje práctico de los estudiantes..</t>
  </si>
  <si>
    <t>AMPLIFICADOR DE BAJO HARTKE HD150 ● Los amplificadores para Hartke son muy conocidos por la innovación del sonido del bajo eléctrico, introduciendo en sus amplificadores conos de aluminio ● Son creados por la fábrica Samson Technologies ● Combo con tecnología de altavoces patentados HyDrive y un diseño elegante ideal para espacios pequeños, salas de ensayo y para poder practicar desde tu casa ● Sus altavoces HyDrive producen un tono serio ideal para bajistas de todos los géneros y estilos.</t>
  </si>
  <si>
    <t>Equipo de audio necesario para el buen funcionamiento y desarrollo de las actividades de las clases dentro de los componentes de módulo Técnicas de grabación y edición de audio; Laboratorio de audio y sonido en vivo; Composición musico escolar; Pedagogía de la música; así como para el proceso de auto aprendizaje práctico de los estudiantes.</t>
  </si>
  <si>
    <t>STAND PARTITURA HERCULES BS311B (DIRECTOR) El atril de música HERCULES BS311B ● embrague EZ patentado ● escritorio plegable perforado ● base de trípode inclinable ● grifos abiertos para clavijas de instrumentos y retenedores de página de alambre. ● El atril plegable de aluminio perforado tiene retenedores de página y pasadores de bloqueo laterales ● El rodillo de ángulo EZ con caucho antideslizante especial sostiene el escritorio en el ángulo deseado ● El embrague EZ se ajusta fácilmente y se bloquea de forma segura a la altura deseada ● La base basculante se inclina de 75° a 90°; acomoda dos clavijas de instrumentos.</t>
  </si>
  <si>
    <t>Accesorio indispensable para una adecuada práctica de lectura instrumental y gramatica musical en los estudiantes y docentes, así como para el proceso de auto aprendizaje práctico de los estudiantes.</t>
  </si>
  <si>
    <t>CAPOTRASTE PARA GUITARRA Y BAJO KYSER</t>
  </si>
  <si>
    <t>Accesorio musical necesario para el desarrollo de las actividades de las clases dentro de los componentes de módulo Guitarra I, II, III y IV; Técnicas de grabación y edición de audio; Laboratorio de audio y sonido en vivo; Composición musico escolar y Pedagogía de la música; así como para el proceso de auto aprendizaje práctico de los estudiantes..</t>
  </si>
  <si>
    <t>CUERDAS PARA GUITARRA ACÚSTICA D'ADDARIO PRO-ARTE ● paquete de 3 juegos de cuerdas</t>
  </si>
  <si>
    <t>Accesorio indispensable para el cuidado y buen uso de las guitarras acústicas.</t>
  </si>
  <si>
    <t>CUERDAS PARA GUITARRA ELÉCTRICA ELIXIR STRINGS OPTIWEB (.010 - .046) ● paquete de 3 juegos de cuerdas</t>
  </si>
  <si>
    <t>Accesorio indispensable para el cuidado y buen uso de las guitarras eléctricas.</t>
  </si>
  <si>
    <t>CUERDAS PARA BAJO ELÉCTRICO 5 CUERDAS ELIXIR STRINGS NANOWEB ● Muy livianas ●  escala (.045-.130)</t>
  </si>
  <si>
    <t>Accesorio indispensable para el cuidado y buen uso de los bajos eléctricos</t>
  </si>
  <si>
    <t>CUERDAS PARA BAJO ELÉCTRICO 4 CUERDAS ELIXIR STRINGS NANOWEB ● Muy livianas ●  escala (.040-.095)</t>
  </si>
  <si>
    <t>Fortalecimiento académico                                    Procesos Académicos                                                 Fomento a la Investigación</t>
  </si>
  <si>
    <t xml:space="preserve">Mac Studio ● Chip M2 Ultra de Apple  ● CPU de 24 núcleos con 16 núcleos de rendimiento y 8 de eficiencia  ● GPU de 60 núcleos  ● Neural Engine de 32 núcleos  ● 800 GB/s de ancho de banda de memoria  ● Motor multimedia: H.264, HEVC, ProRes y ProRes RAW con aceleración por hardware  ● Dos motores de decodificación de video  ● Cuatro motores de codificación de video  ● Cuatro motores de codificación y decodificación ProRes ● 64 GB de memoria unificada ● SSD de 1 TB
</t>
  </si>
  <si>
    <t>Computador para el estudio de grabación, donde se recibe toda la señal pertinente al proceso de la cadena de grabación y edicion.</t>
  </si>
  <si>
    <t xml:space="preserve">Avid Pro Tools Ultimate 1-Year Subscription </t>
  </si>
  <si>
    <t xml:space="preserve">Software utilizado en el computador principal del estudio de grabación para el correcto funcionamiento de los equipos de audio y para las asignaturas del area de tecnologías y emprendimiento del programa Licenciatura en Música. </t>
  </si>
  <si>
    <t>TV SAMSUNG CU7000 Crystal UHD 50 pulgadas 2023</t>
  </si>
  <si>
    <t>Pantalla principal para el control room del estudio de grabacion. En esta se proyectará de forma adecuada la inforrmacion pertinente para que los estudiantes dentro del mismo espacio puedan tomar las practicas de las asignaturas del area de formación Tecnología y emprendimiento.</t>
  </si>
  <si>
    <t>Monitor Samsung FHD de 27" con panel IPS, frecuencia de actualización de 240 Hz y tiempo de respuesta de 1ms(GtG)</t>
  </si>
  <si>
    <t>Pantalla secundaria para el control room del estudio de grabacion. En esta se proyectará de forma adecuada la inforrmacion pertinente para que el docente y/o ingeniero de mezcla visualice de primera instancia la información que se proyectará en la pantalla principal del estudio.</t>
  </si>
  <si>
    <t>Teclado Magic Keyboard with touch ID.</t>
  </si>
  <si>
    <t>Accesorio indispensable para el uso y correcto funcionamiento del equipo principal del estudio de grabación</t>
  </si>
  <si>
    <t>MOUSE TRACKBALL LOGITECH MX ERGO (FLOW)  ● Inalámbrico USB o Bluetooth  ● Batería  ● Recargable  ● 8 Botones</t>
  </si>
  <si>
    <t>CONSOLA AUDIENT ASP4816-HE 16-channel Recording Console - Heritage Edition ● Type: Analog Mixer ● Channels: 16 ● Faders: 48 (16 Mic Long-throw, 16 Line Short-throw, 16 Bus Long-throw) ● Inputs - Mic Preamps: 16 x XLR
● Phantom Power: Yes, 16 channels, individually assignable ● Inputs - Line: 16 x TRS ● Inputs - Other: 4 x XLR (EXT In), 2 x XLR (DAW), 4 x TRS (Mix Insert) ● Outputs - Main: 8 x XLR (4 pairs) ● Outputs - Direct: 3 x DB25 (Subgroups/Bus) ● Aux Sends: 6 x Sends, 2 x Cue Buses ● Busses/Groups: 16 ● Other I/O: 1 x 1/4" (footswitch) ● Talkback: Yes ● EQ Bands: 4-band ● Signal Processing: Dynamics, Compressor, Drive, Low Bump, High Lift ● Power Source: Standard IEC AC cable ● Height: 13.1" ● Width: 42.9" ● Depth: 39.1" ● Manufacturer Part Number: ASP4816HE</t>
  </si>
  <si>
    <t>Consola y motor principal del estudio de grabación. En este equipo se llevará a cabo todos los procesos de grabación, inclusive los de una orquesta completa, con sus pre amplificadores y canales expansores,  por su complejidad en cuanto a los procesos de conversion análoga/digital y la cantidad de entradas y salidas de audio disponibles para dicho fin.</t>
  </si>
  <si>
    <t xml:space="preserve">ANTELOPE AUDIO GALAXY 32 SYNERGY CORE. 32 canales de entrada analógica a través de 4 conectores D-Sub 25 con conmutador de acoplamiento AC/DC (estándar TASCAM); 32 canales de salida analógica a través de 4 conectores D-Sub 25 con acoplamiento DC (estándar TASCAM); Dante™ audio sobre IP con puerto primario para transferencia de audio a largas distancias y un puerto secundario en espejo para redundancia; 2 puertos HDX (24 bits, 192 kHz): hasta 64 canales de E/S para integración con Pro Tools HD / HDX; Puerto Thunderbolt™ 3 con controladores personalizados para macOS y Windows para un rendimiento de baja latencia en aplicaciones DAW nativas; E/S digitales: 64 canales de MADI óptico, 8 canales de ADAT y 2 canales a través de S/PDIF; E/S de sincronización: 1 entrada de palabra/reloj de bucle, 2 salidas de palabra/reloj de bucle, 1 entrada de 10 М; 1 salida de monitor estéreo dedicada a través de ¼ TRS. 
RELOJ Y CONVERSIÓN
Tecnología patentada AFC™ (Acoustically Focused Clocking) de 64 bits que ofrece una imagen estéreo espaciosa con una separación distintiva para un nivel de detalle inigualable; Conversión A/D y D/A de alta resolución que garantiza grabaciones sin artefactos y convertidores de calidad de masterización con una reserva de 130 dB para una escucha crítica sin coloración ni degradación de la señal.
PROCESAMIENTO DE EFECTOS EN TIEMPO REAL
Colección de 37 efectos Synergy Core modelados a partir de equipos de estudio analógicos clásicos y raros; Plataforma Synergy Core incorporada propietaria con 6 chips DSP y 2 chips FPGA para procesamiento de efectos en tiempo real con latencia imperceptible; Hasta 128 instancias de efectos en tiempo real por sesión cargadas simultáneamente.
</t>
  </si>
  <si>
    <t>Conversor de señal analogica a digital que permite interconectar la consola con el equipo principal del estudio de grabación, asi como la interconexión con futuras consolas dentro de otro tipo de espacios como el auditorio principal. Este equipo es indispensable para el uso y correcto funcionamiento de los sistemas de grabación que se relacionan en el estudio.</t>
  </si>
  <si>
    <t>Focusrite ISA828 MKII 8-channel Mic Preamp  ● Tipo de preamplificador: De Estado sólido  ● Número de canales: 8  ● Phantom power: Sí  ● Ecualizador: Filtro de paso alto (75 Hz, 18 dB/octava, conmutable por canal)  ● Frecuencia de muestreo: Hasta 192 kHz  ● Profundidad de bits: Hasta 24 bits  ● Entradas analógicas: 8 x XLR, 12 x 1/4" (8 líneas, 4 instrumentos), 1 x DB-25 de 8 canales (8 canales)  ● Salidas analógicas: 1 x DB-25 (8 canales)  ● Respuesta frecuente: 20 Hz-20 kHz (±0,1 dB)  ● Software: Control RedNet  ● Espacios de rack: 2U  ● Fuente de alimentación: Cable de CA estándar IEC</t>
  </si>
  <si>
    <t>Interfaz y preamplificador dedicado a la expansión de canales para la consola principal y la interconexión en unas futuras salas de grabación y/o ell auditorio. Equipo indispensable para el uso y correcto funcionamiento de los sistemas de grabación que se relacionan en el estudio.</t>
  </si>
  <si>
    <t>Focal Shape Twin Dual 5 inch Powered Studio Monitor with Passive Radiators - Pair</t>
  </si>
  <si>
    <t>Monitores de escucha profesional indispensables para los procesos de grabación, edicion, mezcla, masterización y demás procesos vistos dentro del area de formación tecnológica y de emprendimiento. Equipo indispensable para el uso y correcto funcionamiento de los sistemas de grabación que se relacionan en el estudio.</t>
  </si>
  <si>
    <t>Camilo Silva Dual All Discrete Class A Mic Preamplifier</t>
  </si>
  <si>
    <t>Pre amplificador de señal analogica a digital que permite interconectar la consola a 2 canales más, dedicado a la expansión de canales para la consola principal y la interconexión en unas futuras salas de grabación y/o ell auditorio. Equipo indispensable para el uso y correcto funcionamiento de los sistemas de grabación que se relacionan en el estudio.</t>
  </si>
  <si>
    <t>Universal Audio 4-710d 4-channel Microphone Preamp &amp; Compressor</t>
  </si>
  <si>
    <t>Pre amplificador de señal analogica a digital que permite interconectar la consola a 2 canales más,  dedicado a la expansión de canales para la consola principal y la interconexión en unas futuras salas de grabación y/o ell auditorio. Equipo indispensable para el uso y correcto funcionamiento de los sistemas de grabación que se relacionan en el estudio.</t>
  </si>
  <si>
    <t>Empirical Labs EL8 Distressor Compressor/Limiter</t>
  </si>
  <si>
    <t>Procesadores de audio dedicados a la conversion de señal analogica/digital, los cuales brindan una alta calidad en el flujo de señal de audio trabajada en el estudio. Equipo indispensable para el uso y correcto funcionamiento de los sistemas de grabación que se relacionan en el estudio.</t>
  </si>
  <si>
    <t>Furman M-8X AR 15A Voltage Regulator</t>
  </si>
  <si>
    <t>Reguladores de voltaje primarios para proteger los equipos dentro de los sistemas de corriente electrica. Equipo indispensable para el uso y correcto funcionamiento de los sistemas de grabación que se relacionan en el estudio.</t>
  </si>
  <si>
    <t>Radial ProD2 2-channel Passive Instrument Direct Box</t>
  </si>
  <si>
    <t>Implemento de audio dedicados a la correcta conversion de señal analogica/digital, el cual brindan una alta calidad en el flujo de señal de audio trabajada en el estudio. Equipo indispensable para el uso y correcto funcionamiento de los sistemas de grabación que se relacionan en el estudio.</t>
  </si>
  <si>
    <t>Radial ProDI 1-channel Passive Instrument Direct Box</t>
  </si>
  <si>
    <t>Implemento de audio dedicado a la correcta conversion de señal analogica/digital, el cual brindan una alta calidad en el flujo de señal de audio trabajada en el estudio. Equipo indispensable para el uso y correcto funcionamiento de los sistemas de grabación que se relacionan en el estudio.</t>
  </si>
  <si>
    <t>Bases para microfonos Estudio AtlasIED TB3664 Tripod Stand and Boom Kit</t>
  </si>
  <si>
    <t>Bases para microfonos de estudio. Dedicada exclusivamente al manejo y manipulación de los microfonos de grabación dentro del estudio, ya que estos cuentan con necesidades especificas que se cumplen dentro de este item. Equipo indispensable para el uso y correcto funcionamiento de los sistemas de grabación que se relacionan en el estudio.</t>
  </si>
  <si>
    <t>Base para estudio profesional Ultimate Support MC-125 Professional Studio Boom Microphone Stand</t>
  </si>
  <si>
    <t>Monitoreo Para estudio Hear Technologies Hear Back OCTO Four Pack</t>
  </si>
  <si>
    <t>Implemento de audio dedicados a la correcta monitorización de señal para los musicos que van a realizar las prácticas de grabación. Este equipo brinda una alta calidad en el flujo de señal de audio trabajada en el estudio. Equipo indispensable para el uso y correcto funcionamiento de los sistemas de grabación que se relacionan en el estudio.</t>
  </si>
  <si>
    <t>Audifonos Audio-Technica ATH-M20x Closed-back Monitoring Headphones</t>
  </si>
  <si>
    <t>ALVA OK0200PRO CABLE ÓPTICO - 2 METROS</t>
  </si>
  <si>
    <t>Cable interconector de las señales de los equipos de audio mencionados anteriormente y el computador principal del estudio. Elemento indispensable para el uso y correcto funcionamiento de los sistemas de grabación que se relacionan en el estudio.</t>
  </si>
  <si>
    <t>Cable Thunderbolt 3 Apple 0.8m</t>
  </si>
  <si>
    <t>Cable XLR Mogami Gold Studio para Micrófono (7.6m)</t>
  </si>
  <si>
    <t>Cable interconector de las señales de los equipos de audio mencionados anteriormente y cada uno de los microfonos en las etaas de grabación exclusivas del estudio. Elemento indispensable para el uso y correcto funcionamiento de los sistemas de grabación que se relacionan en el estudio.</t>
  </si>
  <si>
    <t>Mogami Gold Instrument 06 Straight to Straight Instrument Cable - 6 foot</t>
  </si>
  <si>
    <t>Cable Mogami Gold Studio TRS a TRS (9 Metros) Balanceado</t>
  </si>
  <si>
    <t>Mogami PJM - Cables patch Bantam</t>
  </si>
  <si>
    <t>Cables de poder 1.8mts</t>
  </si>
  <si>
    <t>Cables de energía para alimentar de señal electrica los equipos mencionados anteriormente</t>
  </si>
  <si>
    <t>AKG C414 XLII Micrófono de Condensador (PAR)</t>
  </si>
  <si>
    <t xml:space="preserve">Microfonos profesionales de grabación, dedicados a los procesos de grabación dentro del estudio. Equipos indispensables para la correcta captura de la señal de audio para su posterior procesamiento de audio. </t>
  </si>
  <si>
    <t>Shure DMK57-52 Drum Microphone Bundle with Stands and Cables</t>
  </si>
  <si>
    <t>Electro-Voice RE20 Dynamic</t>
  </si>
  <si>
    <t>Sennheiser MD 421-II Cardioid Dynamic Microphone</t>
  </si>
  <si>
    <t>Shure SM7B Cardioid Dynamic Vocal Microphone</t>
  </si>
  <si>
    <t>Cloud Microphones Cloudlifter CL-1 1-channel Mic Activator</t>
  </si>
  <si>
    <t>Audio-Technica AT4050 Large-diaphragm Condenser Microphone</t>
  </si>
  <si>
    <t>Neumann U87 Ai Micrófono de Condensador Multipatrón</t>
  </si>
  <si>
    <t xml:space="preserve">Microfono profesional de grabación, dedicado a los procesos de grabación dentro del estudio. Equipos indispensables para la correcta captura de la señal de audio para su posterior procesamiento de audio. Elemento estrella y bandera del estudio dentro de los procesos de captura de señal. </t>
  </si>
  <si>
    <t>Mesa para la consola Studio Desk, diseñada a medida para la consola CONSOLA AUDIENT ASP4816-HE 16-channel Recording</t>
  </si>
  <si>
    <t>Accesorio indispensable para el uso y correcto funcionamiento del equipo principal del estudio de grabación,  diseñada a medida para la consola CONSOLA AUDIENT ASP4816-HE 16-channel Recording</t>
  </si>
  <si>
    <t>Ugreen Hub usb 3.0 alimentado</t>
  </si>
  <si>
    <t>Elemento interconector de las señales de los equipos de audio mencionados anteriormente y el computador principal del estudio. Elemento indispensable para el uso y correcto funcionamiento de los sistemas de grabación que se relacionan en el estudio.</t>
  </si>
  <si>
    <t xml:space="preserve">Estudio de necesidad de espacios </t>
  </si>
  <si>
    <t>Estudio de necesidades</t>
  </si>
  <si>
    <t>Estudio realizado por profesionales y empresas idoneas en el diseño y construcción de estudios de grabación donde se presentan todas las necesidades y posibilidades con relación al espacio y obra a trabajar. Esto para la posterior ejecución de la etapa de construcción y entrega final del estudio de grabación, la cual podría llegarse a hacer por las mismas personas que realizan el estudio, en conjunto con los contratistas que se encuentran desde ya trabajando en el proyecto.</t>
  </si>
  <si>
    <t>Ejecución del estudio de necesitades, totales y/o provisionales</t>
  </si>
  <si>
    <t>Etapa de ejecución de la obra y las propuestas presentadas dentro del estudio de necesidades de espacios</t>
  </si>
  <si>
    <t>Procesos Académicos y desarrollo de actividades</t>
  </si>
  <si>
    <t>Allen &amp; Heath Qu-16 16-channel Digital Mixer</t>
  </si>
  <si>
    <t>Consola de audio para las presentaciones en vivo de los estudiantes, docentes y/o presentaciones de artistas y grupos invitados dentro de cualquier espacio de la universidad y/o en eventos extracurriculares del programa de Licenciatura en música.</t>
  </si>
  <si>
    <t>DW Collector's Series 5-piece Shell Pack and Hardware Pack - Black Galaxy FinishPly</t>
  </si>
  <si>
    <t>Instrumento musical indispensable para la correcta grabación de audio de este dentro del estudio de grabación, así como para la utilizacion de este en eventos y presentaciones importantes de los estudiantes del programa Lic en música.</t>
  </si>
  <si>
    <t>TAPETE MEINL NEGRO PARA BATERIA MDR-BK</t>
  </si>
  <si>
    <t>Elemento necesario para la correcta utilización de la batería acústica dentro del estudio de grabación, así como para la utilizacion de este en eventos y presentaciones importantes de los estudiantes.</t>
  </si>
  <si>
    <t>Baquetas para bateria VIC FIRTH 5B BAQUETAS PARA BATERIA PUNTA DE MADERA (PAR)</t>
  </si>
  <si>
    <t>Elemento necesario para la correcta utilización de la batería acústica dentro del estudio de grabación, así como para la utilizacion de este en eventos y presentaciones importantes de los estudiantes del programa Lic en música.</t>
  </si>
  <si>
    <t>Bose L1 Pro16 Portable Line Array PA System with Subwoofer</t>
  </si>
  <si>
    <t>Sistema de audio para las presentaciones en vivo de los estudiantes, docentes y/o presentaciones de artistas y grupos invitados dentro de cualquier espacio de la universidad y/o en eventos extracurriculares del programa de Licenciatura en música.</t>
  </si>
  <si>
    <t>On-Stage SNK164100V2 16x4 XLR Stage Snake - 100 foot</t>
  </si>
  <si>
    <t>Sistema de cables interconector de señal para la consola de audio en eventos en vivo y los microfonos y/o instrumentos que se vayan a presentar</t>
  </si>
  <si>
    <t>Base para microfono - sonido en vivo PROEL RSM195BK</t>
  </si>
  <si>
    <t>Bases para microfonos para uso de eventos y sonido en vivo.</t>
  </si>
  <si>
    <t>Cable XLR para eventos en vivo proel x 6mts</t>
  </si>
  <si>
    <t>Cables de audio para uso de eventos y sonido en vivo.</t>
  </si>
  <si>
    <t>Cable XLR para eventos en vivo x 20mts</t>
  </si>
  <si>
    <t>Cables linea para eventos x 10mts</t>
  </si>
  <si>
    <t>Cables de audio para instrumentos musicales para eventos y sonido en vivo.</t>
  </si>
  <si>
    <t>Cajas directas Wihirlwind IMP2</t>
  </si>
  <si>
    <t>Cabina Activa Bluetooth 10 Pulgadas Vento RVX10BT</t>
  </si>
  <si>
    <t>Estand o Trípode para bafles AudioPro STAND1</t>
  </si>
  <si>
    <t>Conga LP - Galaxy Giovanni Signature</t>
  </si>
  <si>
    <t>Quinto LP - Galaxy Giovanni Signature</t>
  </si>
  <si>
    <t>Stand para juego de conga y quinto Gibraltar 9517</t>
  </si>
  <si>
    <t>Set de timbal latino LP A256 LP Aspire ● timbales de 13" y 14" ● Timbales with Adjustable Tilting Timbale Stand, Cowbell, Drum Key, and Sticks - Chrome</t>
  </si>
  <si>
    <t>Baquetas para timbal VIC FIRTH TMB1 (PAR)</t>
  </si>
  <si>
    <t>Tambor alegre ● Materiales: Madera maciza. Parche de cuero de chivo o carnero, tensionado con bejucos, cuerdas y cuñas. ● Dimensiones aproximadas: Alto: 65 cms, Diámetro superior: 32 cms, Diámetro inferior: 20 cms. ● Acabado: Lacado transparente. ● Color: Natural (los colores varían teniendo en cuenta que las materias primas provienen de fuentes naturales).</t>
  </si>
  <si>
    <t>Apropiado para interpretación por parte de músicos profesionales y aficionados, actividades pedagógicas o lúdicas de niños y adultos.</t>
  </si>
  <si>
    <t>Tambor llamador ● Materiales: Madera maciza. Parche de cuero de chivo o carnero, tensionado con bejucos, cuerdas y cuñas. ● Dimensiones aproximadas: Alto: 37 cms, Diámetro superior: 26 cms, Diámetro inferior: 20 cms. ● Acabado: Lacado transparente. ● Color: Natural (los colores varían teniendo en cuenta que las materias primas provienen de fuentes naturales).</t>
  </si>
  <si>
    <t>Maracón ● Materiales: Totumo, semillas de achira y madera maciza torneada. ● Dimensiones aproximadas: Diámetro 14 cms., alto 28 cms. ● Acabado: Natural. ● Color: Natural (los colores varían teniendo en cuenta que las materias primas provienen de fuentes naturales).</t>
  </si>
  <si>
    <t>Clave Africana ● Materiales: Madera de alta densidad ● Baqueta: Largo 26.5 cms., diámetro 2,5 cms. ● Clave: Largo 30.2 cms., diámetro 4.5 cms. ● Acabado: Lacado transparente mate. ● Color: Natural (los colores varían teniendo en cuenta que las materias primas provienen de fuentes naturales) ● Empaque: Funda de tela con estampación.</t>
  </si>
  <si>
    <t>Principalmente utilizada para interpretar el patrón de clave musical latina. A diferencia de la clave sencilla, posee mayor tamaño, una caja sonora longitudinal y un centro hueco en el que, al hacer cámara con la mano, es posible modificar el sonido. El proceso desarrollado para la elaboración de las perforaciones internas mejora las cualidades acústicas del instrumento (intensidad y timbre) y su apariencia estética. El diseño de la baqueta además de ergonómico, facilita la interpretación.</t>
  </si>
  <si>
    <t xml:space="preserve">Bongos LP Aspire ● Havana Cafe with Brushed Nickel Hardware ● 6.75" y 8" ● Siam Oak Bongos with Natural Rawhide Heads and EZ Curve Rims </t>
  </si>
  <si>
    <t>GUIRO LP MERENGUE 12" 1/2 LP305 con TRINCHE LP GUIRA CORTO LP334 P</t>
  </si>
  <si>
    <t>GÜIRO MICHE CALABAZA MEDIANO NATURAL</t>
  </si>
  <si>
    <t>Amplificador de bajo Laney Rb3 ● (65W) ● MP3 / Aux en Salida ● XLR DI - balanceada ● 65 vatios RMS ● 1 controlador personalizado de 12 "+ bocina HF ● Un canal solo ● Compresor de a bordo ● Bucle de efectos ● Ecualizador de 3 bandas con medios paramétricos</t>
  </si>
  <si>
    <t xml:space="preserve">Amplificador de Guitarra Eléctrica Laney Lx120R Twin ● (120W) ● ecualizador independiente para cada canal, salida de lí­nea socket, loop de efectos, salida de altavoces, entrada de CD y reverb a bordo de alta calidad. Además posee protecciones de metal negro en las esquinas, rejilla metálica y patas de goma. ● POTENCIA (WATTS) 120 watts ● MEDIDA PARLANTE 2 x 12 pulgadas ● SALIDAS Para parlante externo, Pre Amp Out y enví­o de efecto, todas en formato jack 1/4 pulgada ● DIMENSIONES 670 x 475 x 275 mm. ● ENTRADAS De instrumento, footswitch, retorno de efecto y Power Amp IN, todas en formato jack 1/4 pulgada, además, posee entrada CD/Line RCA L-R ● EFECTOS Reverb y distorsión ● CONTROLES DE TONO / VOLUMEN </t>
  </si>
  <si>
    <t xml:space="preserve">Impuestos de importación de productos. Valor aproximado </t>
  </si>
  <si>
    <t>Silla para estudio de grabación, mesa de mezcla principal ● Sillon PC Escritorio 65x76x112-121cm Negro ● Peso máximo soportado: 120 kg, Alto 121.5 cm, Ancho 65.5 cm, Fondo 76.5 cm ● Material del tapiz: PU+PVC+mesh ● Material de la estructura: Madera ● Color: Negro ● Altura regulable ● Cuenta con apoyabrazos ● Medidas: 121.5x65.5x76.5cm ● Estilo deco ● Ejecutivo Urbano</t>
  </si>
  <si>
    <t>Silla para clases de guitarra ● Silla interlocutora isósceles negra ● Alto: 80 cm, Ancho: 50 cm, Fondo: 40 cm ● Material estructura: Nylon ● Altura hasta asiento: 50 cm ● Color: Negro ● Material relleno: Espuma ● Material: Paño</t>
  </si>
  <si>
    <t>Archivador Metálico Horizontal 2 Gavetas  ● Material: Lámina Cold Rolled de calibre 24.  ● Acabados: Pintura electrostática ● correderas Full Extension ● sistema de seguridad tipo trampa ● anti-vuelco y chapa de acción con llave.● Alto: 76 centimetros. ● Ancho: 90 centimetros. ● Fondo: 50 centimetros.</t>
  </si>
  <si>
    <t>Archivador metálico horizontal de 2 gavetas. Con chapa de seguridad en la parte superior, indispensable para el almacenamiento de cajas de archivo, instrumentos musicales, accesorios y todo lo relacionado con los implementos solicitados  para el programa que tenga un alto valor y deba ser guardado con su respectiva seguridad.</t>
  </si>
  <si>
    <t>Cuidado de equipos</t>
  </si>
  <si>
    <t>Estantería De Carga Liviana  ● Material: Estante metálico fabricado en Lámina Cold Rolled de calibre 24 con procesos de desengrase por aspersión y fosfato. ● Acabados: Recubierto con pintura electrostática horneable de alta resistencia. ● Cada entrepaño resiste hasta 50 Kilogramos de carga uniformemente distribuida. ● Cuenta con uniones temporales de tuerca y arandela. ● Alto: 200 cms. ● Ancho: 92 cms. ● Fondo: 40 centimetros.</t>
  </si>
  <si>
    <t>Estantería liviana o anaquel metálico de 200 cm de alto x 40 cm de fondo, indispensable para el almacenamiento de cajas de archivo, instrumentos musicales, accesorios y todo lo relacionado con los implementos solicitados  para el programa.</t>
  </si>
  <si>
    <t>COMPUTADOR DE ESCRITORIO - SALA INFORMATICA TECNOLOGÍAS DE AUDIO Y EMPRENDIMIENTO                                                                                                                                                                                                                     ASUS INTEL CORE I5-10210U SSD 1TB + HDD 1TB RAM 24GB LED 22 FHD ● MARCA: ASUS ● MODELO: V241EAK-BA083D ● PROCESADOR: INTEL CORE I5 10210U DE 10ᵃ GENERACION ● CANTIDAD DE NUCLEOS: 4 ● CANTIDAD DE SUBPROCESOS: 8 ● VELOCIDAD BASICA: 1.60GHZ ● VELOCIDAD MAXIMA: 4,20GHZ ● GRAFICOS: GRAFICOS UHD INTEL® CORE™ PARA PROCESADORES INTEL® DE 10ᵃ GENERACION ● TIPO DE ALMACENAMIENTO DISCO 1: SSD 1TB M.2 NVME GEN3 PCI-E ● TIPO DE ALMACENAMIENTO DISCO 2: HDD 1TB SATA 6 GB/S 128MB DE CACHÉ 2.5 ● CAPACIDAD DE RAM: 24GB DDR4 3200MHZ ● PANTALLA: 22" FULL HD (1920 X 1080) LCD 250 NITS 60HZ ● WI-FI: 5(802.11AC) (DUAL BAND) 2*2 ● BlLUETOOTH®: 5.1
CAMARA: 720P HD ● AUDIO: ALTAVOCES INTEGRADOS ● PUERTOS: 1 CONECTOR DE AUDIO COMBINADO de 3,5 MM, 1x ETHERNET GIGABIT RJ45
2x HDMI 1.4, 4x USB 3.2 GEN 1 TIPO-A, MOUSE Y TECLADO ALÁMBRICOS</t>
  </si>
  <si>
    <t xml:space="preserve">Laboratorio de audio diseñado para la realización de las clases teorico/prácticas del componente tecnologías de audio y emprendimiento. En este espacio se ubicarían los computadores solicitados, así como las interfaces de audio, controladores MIDI, monitores de audio, y algunos otros equipos con los que ya se cuenta en el programa Lic en Música. Lo anterior con el fin de establecer un espacio especifico para estos instrumentos musicales y evitar los inconvenientes de trasteo de estos desde el almacen al aula, ya que esto genera deterioro en los mismo y perdida de tiempo para el correcto desarrollo de las clases.                                                                                                                                                                                                                                                                  NOTA: Es necesario dotar esta sala con sus respectivas mesas, sillas, conectividad, cableado, ups y todo lo pertinente para su buen funcionamiento </t>
  </si>
  <si>
    <t>Mantenimiento y Cuidado de equipos</t>
  </si>
  <si>
    <t>Servicios técnicos de mantenimiento y cuidado de los instrumentos y equipos musicales.</t>
  </si>
  <si>
    <t>Servicio técnico</t>
  </si>
  <si>
    <t>Semestral</t>
  </si>
  <si>
    <t>Servicio técnico especializado para el mantenimiento y cuidado de los instrumentos musicales y equipos de audio adquiridos por el programa Lic en música.</t>
  </si>
  <si>
    <t>Media</t>
  </si>
  <si>
    <t>Impulso a la movilidad nacional e internacional de estudiantes y docentes en doble vía</t>
  </si>
  <si>
    <t xml:space="preserve">Movilidad saliente de docente y estudiantes Licenciatura en Español e Inglés </t>
  </si>
  <si>
    <t>Transporte 
Viáticos</t>
  </si>
  <si>
    <t xml:space="preserve">Lugar: Universidad Santiago de Cali 
Docentes: 2
Estudiantes: 35
El programa de Licenciatura en Español e Inglés requiere fortalecer las relaciones de cooperación entre Instituciones de Educacion Superior por ello se busca movilidades donde el ciclo básico, la pedagogia y la investigacion en el aula sean la base del conocimiento. En la Licenciatura en Lenguas Extranjeras ( Inglés, Francés), se ofertan componentes afines para los estudiantes en el componente de módulo Psicologia del desarrollo, en el cual se propone un compartir de estrategias pedagogicas, impactando movilidad saliente, proyección social, internacionalización e investigaciones. 
</t>
  </si>
  <si>
    <t xml:space="preserve">Alta </t>
  </si>
  <si>
    <t xml:space="preserve">Movilidad saliente de docente </t>
  </si>
  <si>
    <t>Lugar: Medellín
Docentes: 1
Estudiantes: 1
Participación de un docente y un estudiante del programa Licenciatura en Español e Inglés como orientadores de una sesión del componente de Módulo Ciclo Vital 3 a 6 años en el programa Licenciatura en Educación Infantil de la Universidad San Buenaventura</t>
  </si>
  <si>
    <t xml:space="preserve">Semestral </t>
  </si>
  <si>
    <t>Lugar: Por definir 
Movilidad: 1 docente
Ponencia del director del Grupo de Investigación Edubeat, socializando el desarrollo del  Taller intensivo de inmersión en inglés, para el mejoramiento de las competencias comunicativas y el aprendizaje experiencial, realizado en el mes de julio de 2023.</t>
  </si>
  <si>
    <t xml:space="preserve">Misión </t>
  </si>
  <si>
    <t xml:space="preserve">Anual </t>
  </si>
  <si>
    <t xml:space="preserve">Lugar: ICESI 
Docente: 2
Visita de reconocimiento al English Learning Center, con el fin de conocer el ambiente de aprendizaje que ha favorecido el desarrollo de la Competencia Comunicativa en inglés de los estudiantes de la universidad y aplicar estas buenas prácticas en el Centro de recursos Unimayor, aumentando el impacto de un segundo idioma en la </t>
  </si>
  <si>
    <t xml:space="preserve">Lugar: ICESI 
Docente: 3
Establecer vinculos con otras instituciones de educación superior y fomentar el trabajo red estableciendo compromisos con docentes y estudiantes en temas como Investigaciones y Movilidad entrante y saliente de los programas Licenciatura en Lenguas estranjeras: Inglés, Licenciatura en Literatura y Lengua Castellana y Licenciatura en Educación Basica Primaria.
</t>
  </si>
  <si>
    <t xml:space="preserve">Fortalecimiento academico e investigativo 
</t>
  </si>
  <si>
    <t>1ER SALÓN LITERARIO FACULTAD DE EDUCACIÓN</t>
  </si>
  <si>
    <t>Logística del evento, servicio de cateing y recordatorio</t>
  </si>
  <si>
    <t>1ER ENCUENTRO DE ESTRATEGIAS PEDAGÓGICAS PRA EL SIGLO XXI</t>
  </si>
  <si>
    <t xml:space="preserve">CAPACITACIONES </t>
  </si>
  <si>
    <t>Capacitaciones orientadas a docentes de UNIMAYOR y estudiantes de la Facultad de educacion, en temas como resultados de aprendizaje, pedagogia, neuroeducación, entre otros.</t>
  </si>
  <si>
    <t xml:space="preserve">REFRIGERIOS ACTIVIDADES FACULTAD DE EDUCACIÓN EN LOS PROGRAMAS: LICENCIATURAS EN ESPAÑOL E INGLÉS, LICENCIATURA EN MÚSICA Y PROGRAMA DE EXTENSIÓN DE INGLÉS  </t>
  </si>
  <si>
    <t>Refrigerios para estudiantes en la actividad de inicio de semestre con primiparos en el primer y segundo semestre 2024 en las Licenciaturas en Español e Inglés y en Música,  Actividades de socializacion de sus proyectos de clase y celebracion del dia del niño en a los estudiantes que asisten en presencialidad al Programa de extension de inglés.</t>
  </si>
  <si>
    <t xml:space="preserve">Impulso a la movilidad nacional e internacional de estudiantes y docentes en doble vía </t>
  </si>
  <si>
    <t xml:space="preserve">ASCOFADE </t>
  </si>
  <si>
    <t>Pago de membresía anual</t>
  </si>
  <si>
    <t xml:space="preserve">Cuota de afiliación y membresía a la Asociación Colombiana de Facultades de Educación – ASCOFADE. Se constituye por las Facultades de Educación u otras unidades académicas dedicadas a la formación de educadores dentro de instituciones de Educación Superior Colombianas. Estas instituciones o unidades académicas cuentan con programas que tienen el reconocimiento del Estado Colombiano y han solicitado voluntariamente su admisión a la Asociación. En el mismo sentido, éstas se acogen a los Estatutos vigentes de la Asociación durante su permanencia en la misma.
</t>
  </si>
  <si>
    <t>PROGRAMA YMCA COLead3rs (AGENTES CULTURALES)</t>
  </si>
  <si>
    <t xml:space="preserve">Asistente de apoyo a los procesos de enseñanza y fortalecimiento del idioma Inglés y las metodologías de enseñanza del idioma, en TODOS los programas de la Institución y del Programa de extension de inglés. </t>
  </si>
  <si>
    <t>Procesos academicoss</t>
  </si>
  <si>
    <t>British COMPRA DE PRUEBAS APTIS</t>
  </si>
  <si>
    <t xml:space="preserve">la British Council provee los servicios de la plataforma donde corre el examen en el cual la UNIMAYOR, ofrece las medidas de seguridad necesarias para garantizar la correcta administración de la prueba, mediante un modelo de prestación de servicios . Para el 2024 se adquieren 100 pruebas </t>
  </si>
  <si>
    <t xml:space="preserve">Acciones para garantizar la salud del trabajador </t>
  </si>
  <si>
    <t xml:space="preserve">Por orientaciones de salud ocupacional se solicita el cambio de silla para la auxiliar administrativa </t>
  </si>
  <si>
    <t>ARCHIVADOR METALICO HORIZONTAL: con una doble capacidad de archivo por gaveta que soportan 70 kilos. Medias generales de linea 1.34 mts alto x 0.46 mts frente x 0.60 mts fondo. Con 4 Gavetas. Fabricado con Lámina de acero Cold Rolled / Galvanizado. Acabados Pintura en polvo con aplicacion electrostática horneable Contiene Cerradura de seguridad -tio trampa 1 cerradura por mueble. Niveladores antideslizantes para trabajo pesado</t>
  </si>
  <si>
    <t>Organización y archivo de las hojas de vida academicas de los estudiantes del programa Licenciatura en Música de la Facultad de Educación.</t>
  </si>
  <si>
    <t xml:space="preserve">Fortalecimiento academico e investigativo </t>
  </si>
  <si>
    <t xml:space="preserve">CAMARA Nikon Z30 Mirrorless 4K con lente 16-50mm + Memoria 64Gb de 100Mb/s: 
Sensor CMOS de formato DX de 20,9 MP.  Vídeo UHD 4K30p y Full HD 120p. Transmisión en vivo a 60p, lapso de tiempo en la cámara. Diseño optimizado para vlogging. AF híbrido con detección de ojos y rostros. Pantalla táctil LCD. ISO 100-51200, disparo de hasta 11 fps. Micrófono estéreo incorporado. Lámpara tally y controles dedicados para selfies. Es una cámara sin espejo especialmente diseñada y optimizada para vloggers y streamers en vivo. Al combinar la notable calidad de imagen de Nikon, la grabación de video 4K y un gran sensor de formato DX de 20.9MP con un conjunto de funciones y un diseño especializados. Admite la grabación UHD 4K de hasta 30p para necesidades de video nítidas y de alta resolución. La grabación Full HD 120p también está disponible para la reproducción a cámara lenta, cuenta con grabación continua de hasta 2 horas lo que hace posible documentar eventos o cualquier otra situación que requiera tomas continuas más largas. La transmisión en vivo es posible hasta Full HD 60p o 4K 30p, y la Z30 es compatible con una variedad de aplicaciones de conferencias web, lo que significa que también puede funcionar fácilmente como una cámara web de alta calidad. </t>
  </si>
  <si>
    <t xml:space="preserve">Realización de clases virtuales del Programa de Extensión de Inglés, clases espejo de los programas Licenciatura en Español e Inglés, y Licenciatura en Música, capacitaciiones y reuniones virtuales de la Facultad de Educación, a realizarse en el espacio del Centro de recursos. </t>
  </si>
  <si>
    <t xml:space="preserve">Trípode y Monopod M5 Zomei de Aluminio:
Trípode Alt Máxima 140cm – Alt mínima 50,8cm. Monopod Alt máxima 143 cm – Alt Mínima 40cm. Carga máxima 8 kg / 17,6 libras
Material Aluminio. País / región de fabricación China. Dimensiones 45 * 12 * 12 cm. Peso 1,24 kg / 2,73 libras. Equipamiento Rotación de 360 ​​grados, Patas ajustables, Bloqueo automático, Bloqueo abatible, Plegable, Ajuste del ángulo de las piernas, Indicadores de nivelación, Cierre rápido, Pie de goma, Resistente al agua, Tipo de cabeza Cabeza de bola. Tipo Trípode y monopié. Cabeza incluida
</t>
  </si>
  <si>
    <t xml:space="preserve">
AURICULARES OVLENG GT91, con conector USB, apto videollamadas, incluye Micrófono Stereo, sonido HIFI, y audífonos con reducción de ruido, para Ordenador personal y Laptop, también funciona en dispositivos que cuenten con entrada USB y permitan conectar este tipo de audífonos. Especificaciones: Diámetro de los altavoces: 40 mm. Sensibilidad: 117 +- 3dB. Impedancia: 32 +- 10. Respuesta de frecuencia: 20Hz-20kHz. Longitud del cable: 2mt. Enchufe: USB . Color: negro. Botones: Micrófono externo, silencio, control de volumen de entrada de línea, botón de hablar. AURICULAR:  Unidad: 40 mm de diámetro (1.57inch). Impedancia: 32ohm +/- 15. Frecuencia: 20-20kHz. Sensibilidad: 108dB +/- 2 dB. Potencia máxima de entrada: 100 MW. Enchufe: conector USB. MICRÓFONO: Tipo: Condensador. Unidad: 6x5mm de diámetro. Frecuencia: 50-1600Hz. Impedancia: 2.2K Ohm. Sensibilidad: -58 +/- 2 dB. Longitud del cable: 1.8-2.0m
</t>
  </si>
  <si>
    <t xml:space="preserve">Para presentacion de pruebas Aptis y laboratorio de idiomas. </t>
  </si>
  <si>
    <t>Gestión y promoción de los recursos bibliográficos de la IUCMC</t>
  </si>
  <si>
    <t>4 equipos todo en 1 (mediateca)</t>
  </si>
  <si>
    <t>anual</t>
  </si>
  <si>
    <t>Los equipos de cómputo que actualmente tiene el CRI no funcionan de forma óptima</t>
  </si>
  <si>
    <t>Mesa para mediateca</t>
  </si>
  <si>
    <t>Compra</t>
  </si>
  <si>
    <t>Se requiere para optimizar el espacio reducido disponible en el CRI una mesa hecha a la medida que soporte los 4 equipos de cómputo</t>
  </si>
  <si>
    <t>Impulso a la movilidad nacional e internacional de estudiante y docentes en doble vía.</t>
  </si>
  <si>
    <t>Transporte, viáticos, honorarios y logística del evento.</t>
  </si>
  <si>
    <t>Salón de ilustración Sin Calabaza</t>
  </si>
  <si>
    <t>El Salón de ilustración Sin Calabaza, es un encuentro que permite visibilizar la producción realizada en diferentes componentes de módulo, además permite la vinculación con egresados y sector externo a través de la participación del Salón de ilustración, El evento busca que la práctica de la ilustración local se amplíe y consolide, fortaleciendo el sector y la profesionalización de los artistas emergentes.
 El salón de ilustración también ofrece una parrilla de actividades formativas como talleres, feria de emprendimiento, concurso de literatura y música.</t>
  </si>
  <si>
    <t>Pájara Tinta "Salón de Gráfica y Publicaciones Independientes” Talleres de creación editorial, charlas con expertos en la cadena del libro ilustrados, feria de emprendimientos, apoyo económico a la movilidad entrante"</t>
  </si>
  <si>
    <t>Desde hace dos años, Pájara Tinta se ha convertido en una actividad favorable al impulso a la movilidad entrante. Gracias esta iniciativa hemos tenido la visita de estudiantes y docentes de la universidad de Caldas, Javeriana, Antonio José Camacho y UniCauca. y alimentación en el marco del 5to salón de publicaciones independientes. En ese sentido, vale la pena sostener el evento y su oferta académica y comercial pues motiva la participación externa, de modo que impacta a la gestión de la visibilidad y promueve la creación de la producción editorial en el programa de Diseño.</t>
  </si>
  <si>
    <t>Exposición colectiva ExpoUniversidades - SCA - Febrero</t>
  </si>
  <si>
    <t>Logística del evento.</t>
  </si>
  <si>
    <t>Expofacultades es una iniciativa de la Sociedad Colombiana de arquitectos capitulo Cauca, que busca integrar y visibilizar la producción de los programas de arquitectura en la ciudad de Popayán. Al ser el programa de arquitectura Unimayor el único con acreditación de alta calidad en la región, es de vital importancia que la participación refleje los altos estándares de calidad que la institución tiene. Por esta razón para el año 2024 se proyecta la participación de 10 proyectos que vincula los componentes de módulo del área proyectual.</t>
  </si>
  <si>
    <t>Bootcamp de emprendimiento</t>
  </si>
  <si>
    <t>Honorarios y logística del evento.</t>
  </si>
  <si>
    <t>Como estrategia de fortalecimiento del emprendimiento de la Facultad de Arte y Diseño, se tiene proyectado iniciar en el año 2024 los entrenamientos “bootcamp de emprendimiento”, estos son una metodología intensiva de estudio enfocada a adquirir conocimientos prácticos y específicos relacionados con el desarrollo de generación de ideas de negocio. Esta estrategia integra componentes de módulo de los tres programas y permitirá fortalecer la modalidad en emprendimiento de la FAD y el desarrollo de la investigación creación, para el futuro desarrollo de spin off.</t>
  </si>
  <si>
    <t>Códice_2.0
Talleres de creación digital, charlas con expertos, exposición de arte digital.</t>
  </si>
  <si>
    <t>En el segundo periodo de 2017, a raíz de una inquietud sobre la creación digital, desarrollamos Códice como un evento de divulgación sobre arte mediales y diseño. En su momento tuvo buena asistencia y nos permitió conocer alginas tendencias de diseño y cultura digital que alimentaran la discusión sobre estos temas al interior del programa; inclusive nos permitieron fortalecer la construcción de los componentes Proyecto de diseño 4 y diseño interactivo. Ahora con el advenimiento de la IA, el arte generativo y la fabricación digial surge neuvamente el interés por retomar este evento y fortalecer los procesos de formación en estas áreas, además de motivar la exploración estética y proyectual de los artefactos digitales desde el enfoque de la investigación + creación.</t>
  </si>
  <si>
    <t>Espacio Fab Lab: Vertical de diseño</t>
  </si>
  <si>
    <t>Los talleres verticales son una estrategia pedagógica que permite el desarrollo de aptitudes cognitivas, como el pensamiento crítico, la resolución de problemas y la creatividad, además permite aplicar lo aprendido en aula en proyectos o situaciones reales, lo que ayuda a integrar la cotidianidad con el conocimiento académico.
 El taller vertical de la Facultad de Arte y Diseño para el año 2024 está proyectado como una actividad de integración de los talleres del ciclo de fundamentación con el laboratorio de fabricación digital, buscando el desarrollo de habilidades técnicas, la experimentación rápida y la creación de prototipos. El taller vertical se realizara en los meses de marzo y septiembre.</t>
  </si>
  <si>
    <t>Concurso lápiz dorado</t>
  </si>
  <si>
    <t>Concurso dirigido a los estudiantes de arquitectura y TDAI de las diferentes universidades de Popayán, con el objetivo de medir sus conocimientos en la expresión del dibujo a mano alzada, del mismo modo, identificar la correcta utilización de las herramientas para las representaciones gráficas.</t>
  </si>
  <si>
    <t>Concurso CRATIC</t>
  </si>
  <si>
    <t xml:space="preserve">CRATIC (Concurso de representación Arquitectónica a través de las Tecnologías de la Información y la Comunicación) está diseñado para estudiantes, docentes y egresados de los programas técnicos y tecnológicos del mundo, ejercitados en el arte de la representación, modelado y simulación de proyectos  de Arquitectura,  Ingeniería y Construcción. En general, dirigido a profesiones auxiliares y afines a la Arquitectura como lo define su institución vigilante en Colombia, el Consejo profesional Nacional de Arquitectura y sus profesiones afines (CPNAA).
El evento CRATIC nace en un impulso de los docentes del programa tecnológico en Delineantes de Arquitectura e Ingeniería de la facultad de Arte y Diseño del colegio Mayor del Cauca por rescatar las estrategias didácticas generadas por la explosión de creatividad que la emergencia sanitaria del covid 19 trajo consigo durante cuatro (4) semestres académicos, otorgando resultados exitosos especialmente en los talleres de Arquitectura del programa Tecnología en Delineantes de Arquitectura e Ingeniería, a los cuales respondieron con creces estudiantes y docentes del mismo programa, y llevarlas a un escenario tipo concurso que incentive la producción de recursos digitales de representación gráfica a distancia para demostrar que son profesionales con la capacidad de participar de proyectos de edilicia en cualquier parte del mundo.
</t>
  </si>
  <si>
    <t>Francisco León Zuñiga Bolivar</t>
  </si>
  <si>
    <t>Simposio Internacional de Diseño, Comunicación y Cultura
CALI</t>
  </si>
  <si>
    <t>Es un evento académico organizado por la Fundación Academia de Dibujo Profesional (FADP) de La Ciudad de Cali - Colombia, en el cual se realizan encuentros de semilleros de investigación y este es aprovechado por el programa Tecnología en Delineantes de Arquitectura e Ingeniería para apuntar a varios indicadores en temas de relacionamiento, internacionalización y visibilidad del currículo, movilidad de estudiantes y docentes, cooperación académica, observación de programas pares, PONENCIAS, TALLERES, entre otros.
Movilidad: 4 docentes, 10 estudiantes/cada vez</t>
  </si>
  <si>
    <t>Entregas finales de proyectos integradores FADP
CALI</t>
  </si>
  <si>
    <t>Dentro de la estrategia de cooperación planteada en el convenio Marco con la Fundación Academia de Dibujo Profesional (FADP) de La Ciudad de Cali - Colombia se realiza cada semestre un intercambio de un par de jurados evaluadores de las entregas finales de taller, el cual permite una medición sana de los estudiantes y docentes que participan del proceso.
Movilidad: 2 docentes</t>
  </si>
  <si>
    <t>Mes del patrimonio - Institución Universitaria Mayor de Cartagena
CARTAGENA</t>
  </si>
  <si>
    <t>El evento busca compartir experiencias relacionadas con patrimonio en la Institución Universitaria Mayor de Cartagena, PONENCIAS, POSTERS resultados parciales o finales de proyectos de investigación de la FAD de la IUCMC 
Movilidad: 1 docente</t>
  </si>
  <si>
    <t>Visita técnica del programa Tecnología en Delineantes de Arquitectura e Ingeniería
BOGOTÁ</t>
  </si>
  <si>
    <t>Fortalecer el relacionamiento del programa Tecnología en Delineantes de Arquitectura e Ingeniería, a través de un ejercicio de observación directa de uno de los programas pares acreditado en Alta Calidad en la Universidad Colegio Mayor de Cundinamarca en la Ciudad de Bogotá
Revisar su ejercicio dentro de la política de internacionalización del currículo, proyección social e investigación, así como ejecutar la estrategia de cooperación interinstitucional en el marco del convenio creado por los cuatro Colegios mayores de Colombia
Movilidad: 2 docentes, 10 estudiantes</t>
  </si>
  <si>
    <t>Encuentro anual de la Red Académica de Diseño</t>
  </si>
  <si>
    <t>Lugar por definir
Movildiad: 1 docente
Cada año los directores de los programas asociados a la Red Académica de Diseño realizan un encuentro para aprobar el plan organizacional anual y comentar los estados finanicieros. Además se fomenta el trabajo red y se establecen los compromisos de cada progama frente a la Red, alineados con su propios proyección e interés. En ese sentido, resutla fundamental asistir al encuentro anual y mantener la relevancia del programa frente a la organización.</t>
  </si>
  <si>
    <t>Encuentro interinstitucional UDENAR - UNIMAYOR</t>
  </si>
  <si>
    <t>Lugar: Pasto
Movilidad: 2 docentes, 30 estudiantes
Los últimos años, los mayores indices de movilidad saliente se han dado desde los componentes de Historia del Diseño, ya se aprovecha la mirada histórica y cultural frente a las transformaciones del diseño y se constrasta con otras culturas y modos de enteder de la actividad proyectual. Es así que, se planea visitar la experiencia de formación de la Universidad de Nariño y conocer su aproximación a la Innovación Social, la relación Diseño, Arte y Artesanía. La vista, enmarcada el convenio de cooperación insittuciona Udenar - Unimayor prentende explorar la posibiliade de desarrollar un proyecto de investigación foramtiva interinstucional.</t>
  </si>
  <si>
    <t>Festival Internacional de Cine de Cartagena</t>
  </si>
  <si>
    <t>Lugar: Cartagena
Movilidad: 1 docentes, 8 estudiantes
El Festival Internacional de Cine de Cartagena es la más importante vitrina de exposicón e intercambio de conocimiento sobre Cine y demás expresiones de la imagen en movimiento. Además, permite la presentación de muestras estuduantiles y la participación de talleres orientado por expertos en diferentes etapas de la producción audiovisual. En ese sentido, resulta de gran valor académico y de proyección profesional que los estudaintes del programa participen en este tipo de eventos con las realizaciones ejecutadas desde el semillero Imagen+Movimiento y os componente de módulo Proyecto III y fundamentos de Animación.</t>
  </si>
  <si>
    <t>Baja</t>
  </si>
  <si>
    <t>Festival Internacional de la Imagen.</t>
  </si>
  <si>
    <t>Lugar: Manizales
Movildad: 4 docente, 12 estudiantes
El Festival internacional de Imagen es el evento de Diseño y Artes Mediales más importante del país. Además se vincula de manera directa con el programa de Diseño Visual, la maestría en Diseño y Creación Interactiva y el Doctorado en Diseño y Creación de la Universdad del Caldas. Por ello resulta de vital importancia para cualquier investigador presentar ponencias y talleres en el marco del Festival. 
Se proyectan las siguientes actividades
Ponencia y workshop del proyecto: MOOC (recursos de proyecto de investigación)
Ponencia semillero: imagen + movimiento (recursos del grupo Rutas)
Encuentro de Consultorios de diseño (recursos movilidad)</t>
  </si>
  <si>
    <t>XIV Congreso de Enseñanza del Diseño</t>
  </si>
  <si>
    <t xml:space="preserve">Lugar: Buenos Aires, Argentina
Movildiad: 1 docente
Expositor de los resultados de  trabajo de grado de maestría en Educación </t>
  </si>
  <si>
    <t>XV Seminario Internacional de Investigacion en Diseño - SID</t>
  </si>
  <si>
    <t>Lugar: por defnir
Movilidad: 2 docentes, 4 estudiantes
Presentación de dos obras de investigación creación:
Proyecto: “Experiencias y sensaciones” Diseño de una propuesta didáctica; que promueve el aprendizaje en la inclusión, para personas con discapacidades diversas en la Fundación Fedar - Popayán 
Proyecto: "Mestizo Puro", tesis doctoral del docente Rodrigo Orozco.</t>
  </si>
  <si>
    <t>Encuentro de semilleros RAD</t>
  </si>
  <si>
    <t xml:space="preserve">Lugar: por defnir
Movilidad: 1 docente, 4 estudiantes
Presentación  proyecto: “Experiencias y sensaciones” Diseño de una propuesta didáctica; que promueve el aprendizaje en la inclusión, para personas con discapacidades diversas en la Fundación Fedar - Popayán </t>
  </si>
  <si>
    <t>4ta Escuela internacional de diseño  - ITM</t>
  </si>
  <si>
    <t>Lugar: Medellín
Movilidad: 1 docentes, 8 estudiantes
En los últimos dos años la participación de estudiantes y docentes en el Escuela Internacional de Diseño del ITM ha permito altos indicadores de movilidad, de ahí que se vea como posibilidad establecer un convenio con dicha institución. En esta oportunidad no solo espera realizar la movilidad nacional sino presntar una poneencia sobre los resultados del proyecto de investigación Mestizo Puro, tesis de doctorado del docente Rodrigo Orozco.</t>
  </si>
  <si>
    <t>VIII encuentro de Cultura Visual</t>
  </si>
  <si>
    <t>Lugar: Cali
Movilidad: 2 docentes, 10 estudiantes
Participación con ponencias y talleres al VIII encuentro de Cultura Visual de la IU Antonio José Camacho, en marco del convenio marco de colaoración.Asistencia a eventos</t>
  </si>
  <si>
    <t>5to Congreso Internacional de Investigación en Diseño</t>
  </si>
  <si>
    <t>Lugar: Bogotá
Movilidad: 2 docentes
Participación con una ponencia del proyecto de investigación: Propuesta de una estrategia de apropiación social del conocimiento para el proyecto “Educación de la Autonomía Emocional en la Primera Infancia basada en el Aprendizaje M- Learning”.</t>
  </si>
  <si>
    <t>Proyecta</t>
  </si>
  <si>
    <t>Semetral</t>
  </si>
  <si>
    <t>Lugar: Cali
Movilidad: 4 docentes
Participación de un docente del programa como evaluador de proyectos finales de carrera del programa de Diseño de la Comunicación Visual de la Javeriana Cali</t>
  </si>
  <si>
    <t>Movilidad saliente SCA - Bienal de arquitectura y urbanismo</t>
  </si>
  <si>
    <t xml:space="preserve">Lugar: Por definir
Docentes: 5
Estudiantes: 50
El programa de Arquitectura requiere de intensificar las relaciones de cooperación con redes y entidades nacionales del sector de la arquitectura e ingeniería. En el marco del convenio con la SCA (Sociedad Colombiana de arquitectos), el programa de Arquitectura para el año 2024 tiene como estrategia fortalecer la visibilización de todos sus procesos, por esta razón y pro de genera movilidades que impacten varias actividades sustantivas y la docencia se busca participar de los eventos académicos de la SCA en octubre. La realización de esta movilidad impacta directamente: ejecución de convenio, movilidad entrante y saliente, internacionalización e investigaciones. 
</t>
  </si>
  <si>
    <t>Movilidad talleres programa de arquitectura</t>
  </si>
  <si>
    <t>Movilidad saliente.
Docentes: 6
Estudiantes: 60
Misión académica como estrategia de educación activa y diferencial para ofrecer la oportunidad de conocer, experimentar, crecer y construir conocimientos en otra ciudad a través del aprendizaje vivencial de entornos sociales y culturales diferentes.</t>
  </si>
  <si>
    <t xml:space="preserve">Misión académica empresarial electiva de emprendimiento e innovación y Fab lab. </t>
  </si>
  <si>
    <t xml:space="preserve">Movilidad saliente
Docentes: 3
Estudiantes:15
Visita de reconocimiento espacios Spin media Lab y Fab Lab de la Universidad Autónoma de occidente, el laboratorio Innlab de la Universidad Icesi y la Spin Off de la Universidad Santiago de Cali (Usaca)
Esta iniciativa busca fomentar y fortalecer la cultura emprendedora de base creativa e tecnológica a través del reconocimiento y exploración de espacios para proporcionar herramientas, habilidades y actitudes necesarias para la creación y gestión exitosa de emprendimientos de los estudiantes de la FAD
</t>
  </si>
  <si>
    <t>Cuota de sostentimiento Red Académica de Diseño - RAD</t>
  </si>
  <si>
    <t>Paglo de membresía</t>
  </si>
  <si>
    <t>La Red Académica de Diseño - RAD congrega a buena parte de los programas de diseño en Colombia. En sus más de 20 años de servicio, la RAD se ha convertido articulador de programas con el fin de foraltecer sus procesos de movilidad, investigación, autoevaluación, por mencionar algunos. El programa Diseño Visual es parte de la Red desde hace 4 años, tiemp el cual nos ha permito la participación encuentros de Semilleros, clases espejo, discusiones académicas, además participar de comités y programas de impacto nacional, como el caso del comité RAD Política Pública, desde el que se han adelanto acciones para intergrar los resultados de aprendizaje en el formación y mejorar los resultados en las pruebas Saber Pro. Sobre este este último punto, cabe mencionar que al ser miembro de la RAD nuestros estudiantes pueden participar en la conovocatoria al premio RAD a las mejores pruebas, así al premio al mejor trabajo de grado; ambos galadornes de gran importacia en la cualificación del perfil del egresado. En ese sentido, nos interesa seguir vinculado a la RAD y de la mano de la Red contiunar con nuestro propósito de convertirnos en un actor relevante en términos de formación e investigación en diseño</t>
  </si>
  <si>
    <t>ACFA</t>
  </si>
  <si>
    <t>Pago de membresía</t>
  </si>
  <si>
    <t xml:space="preserve">La A.C.F.A, es la agremiación colombiana de facultades de Arquitectura, tiene por finalidad principal el de propender por el apoyo, progreso, expansión de la cobertura y mejoramiento de la calidad de la educación y formación en el campo de la arquitectura en las diferentes facultades del país
En la actualidad el programa de Arquitectura no se encuentra asociado con ninguna RED académica por lo que se hace preponderante la afiliación a esta red para cumplir con requisitos solicitados en el POA.
</t>
  </si>
  <si>
    <t>Medio</t>
  </si>
  <si>
    <t>Software
 Rhinoceros, comúnmente conocido como Rhino, es un software de modelado tridimensional (3D) utilizado en diversas disciplinas, incluyendo la arquitectura. Es ampliamente apreciado por su versatilidad, interfaz intuitiva y capacidad para manejar formas complejas y orgánicas con facilidad, lo que lo hace particularmente útil para la representación gráfica en arquitectura.</t>
  </si>
  <si>
    <t>Facilitación en Fabricación Digital: Rhino es excepcionalmente valioso en el ámbito de la fabricación digital, un área de creciente importancia en el diseño contemporaneo. Este software no solo permite el diseño detallado de componentes arquitectónicos, sino que también se integra de manera efectiva con tecnologías de fabricación digital como la impresión 3D, el corte por láser y el fresado CNC. Esto habilita a los estudiantes a experimentar directamente con la producción de modelos físicos y prototipos a partir de sus diseños digitales, una competencia crucial en la práctica arquitectónica contemporánea que enfatiza la innovación en métodos de construcción y diseño personalizado.</t>
  </si>
  <si>
    <t>Vitalicia</t>
  </si>
  <si>
    <t>Fomento a la investigación</t>
  </si>
  <si>
    <t>EQUIPO
 el FARO® Orbis™ Mobile Laser Scanner es un equipo avanzado utilizado en diversas aplicaciones, incluyendo la arquitectura, la ingeniería y la construcción. Este dispositivo se destaca por su capacidad de realizar escaneos láser de alta precisión de espacios y estructuras, permitiendo la creación de modelos 3D detallados.
 Características clave del FARO® Orbis™ Mobile Laser Scanner incluyen:
 Alta Precisión y Resolución: El escáner utiliza tecnología láser para capturar detalles con una precisión muy alta, lo cual es fundamental en proyectos de construcción y diseño arquitectónico.
 Portabilidad: Diseñado para ser móvil y fácil de transportar, lo que lo hace ideal para escanear en diferentes ubicaciones y entornos.
 Velocidad de Escaneo: Capaz de realizar escaneos rápidos, lo que reduce significativamente el tiempo de captura de datos en comparación con los métodos tradicionales.
 Integración con Software de Modelado 3D: Los datos recopilados por el escáner pueden integrarse fácilmente con software de modelado 3D y BIM (Building Information Modeling), facilitando el proceso de diseño y planificación.
 Aplicaciones Versátiles: Utilizado no solo en arquitectura, sino también en campos como la arqueología, la preservación del patrimonio y la ingeniería civil.</t>
  </si>
  <si>
    <t>La adquisición del FARO® Orbis™ Mobile Laser Scanner representa una inversión estratégica para la facultad, ya que proporciona a los estudiantes y profesores una herramienta de vanguardia para la captura precisa de datos espaciales y la creación de modelos 3D detallados. Este dispositivo no solo facilita el aprendizaje práctico y la investigación avanzada en diseño arquitectónico y planificación urbana, sino que también prepara a los estudiantes para las demandas tecnológicas del mercado laboral moderno. Al integrar el escáner portátil con el equipo FARO FOCUS 3D, la facultad puede ofrecer una educación más integral y actualizada, enfatizando el uso de tecnologías emergentes en el campo de la arquitectura y la construcción. Además, su capacidad para realizar escaneos rápidos y de alta precisión es esencial para proyectos de conservación patrimonial y estudios urbanísticos, enriqueciendo así las oportunidades de aprendizaje y colaboración con proyectos reales y comunidades locales.</t>
  </si>
  <si>
    <t>EQUIPO
 El medidor láser Leica Disto D2 representa una evolución significativa en la medición de distancias en comparación con la tradicional cinta métrica, especialmente en el campo de la arquitectura y la construcción. Algunas de sus ventajas son:
 Precisión: Los medidores láser Leica ofrecen una alta precisión, generalmente con un margen de error mínimo, lo que es crucial en mediciones arquitectónicas donde cada milímetro cuenta.
 Conveniencia y Rapidez: Permiten mediciones rápidas y fáciles, especialmente en distancias largas o en áreas de difícil acceso.
 Funcionalidades Avanzadas: Algunos modelos incluyen capacidades como la medición de áreas y volúmenes, cálculos indirectos utilizando trigonometría, y la posibilidad de almacenar mediciones.
 Tecnología Digital: La integración con aplicaciones y software de diseño asistido por computadora (CAD) facilita la transferencia y manipulación de datos.</t>
  </si>
  <si>
    <t>La adquisición de un medidor láser Leica Disto D2 para la facultad representa una inversión estratégica en tecnología avanzada y precisión. Este dispositivo, conocido por su exactitud milimétrica y facilidad de uso, es esencial para enseñar a los estudiantes métodos de medición modernos, fundamentales en el diseño y la construcción contemporánea. Su capacidad para medir distancias largas con rapidez y precisión mejora significativamente la eficiencia y la exactitud en proyectos arquitectónicos. Además, su compatibilidad con software CAD y BIM permite una integración fluida con herramientas de diseño digital, preparando a los estudiantes para los desafíos del entorno profesional actual.</t>
  </si>
  <si>
    <t>Fomento a la investgación creación en diseño e iamgen interactiva</t>
  </si>
  <si>
    <t>Software 
Touch Designer - Use max resolution of your GPU
Export H.264/H.265 movies in realtime
Stream video to web
Use TouchEngine in other apps
Leuze LIDAR scanner support
Shared Memory and Direct X operators
HD Notch Block playback x2
Not for paying projects 
Forum Support</t>
  </si>
  <si>
    <t>Licencia</t>
  </si>
  <si>
    <t>La creación interactiva es un posiblidad de investigación creación con alto potencial de desarrollo en el programa de Diseño Visual, no solo porque contamos con docente con formación posgradual en el área sino porque la estructura curricular de la malla favorece la exploración de imagen digital e interactica desde compontes regulares como proyecto de diseño 3 y 5, Usabilidad y UX y las electivas. Ahora bien, para pontenciar estas exploraciones creativas y facilitar su presentación en diferentes escenarios de validación y valoración se requiere  software y hardware especializado. Touch Designer favorece no solo la creación sino la experimentación con técnocas como el video mapping y las instalaciones interactivas. Mientras que los lentes Metquest permiten la creación de experiencias inmersivas de realidad virtual. Estos insumos no solo fortaleceran los procesos de enseñanza y aprendizaje sino que le permitiran a los docentes investigadores ampliar su posibilidad de indagación y exploración del problema de interacción y las imágenes digitales.</t>
  </si>
  <si>
    <t>Equipo - lentes 
Metaquest VR</t>
  </si>
  <si>
    <t>Fomento a la investgación creación en diseño e iamgen en movimiento</t>
  </si>
  <si>
    <t>Equipo - Cámara
Sony a7 II Mirrorless</t>
  </si>
  <si>
    <t>El programa de Diseño Visual busca aproximar a los estudiantes a diferentes manifestaciones de la imagen, entre ellos, y uno de los más relevantes en la actualidad, la imagen en movimiento. Este tipo de imagen se aborda en los componentes Taller 3, Herramientas digitales 3, Comunicación Visual 3 y Proyecto de Diseño 3, así como desde la investigación formativa (proyecto Imagen + Movimiento, del semillero Engrama. A la fecha, los ejercicios y productos de imagen en movimeinto se han realizado con las cámara digitales de fotografía, por lo que la producción mcuha veces se ve limitada por acceso a las cámaras y por el limitad desempeño que estas en térmios audiovisuales. En ese sentido se busca dotar a laboratorio de imagen de equipos optimos para la realización audiovisual, entre ellos una cámara especializada, con juego de lentes y accesorio, un sistema de captura de audio y un monotoria de previsualización. Con estos equipos se busca mejorar la producción audiovisual del prigrama y así propiciar su circulación en difentes eventos de exhibición.</t>
  </si>
  <si>
    <t>Equipo - accesorio para cámara
Sony a7 II Mirrorless</t>
  </si>
  <si>
    <t>Equipo - Kit de lentes
SmallRig Light Cage for Sony a7 III/a7R III/a9</t>
  </si>
  <si>
    <t>Equipo - Grabadora de audio
Tascam Dr-60dmkii Grabadora Portatil</t>
  </si>
  <si>
    <t>Equipo -. Monitor
Atomos Ninja V 5" 4K HDMI Recording Monitor</t>
  </si>
  <si>
    <t>Equipo - Cámara
Insta 360</t>
  </si>
  <si>
    <t xml:space="preserve">Fomento a la invetigación creación en diseño de animación </t>
  </si>
  <si>
    <t>Software
MOHO 14 PRO</t>
  </si>
  <si>
    <t>La animación es un acontecimiento de la imagen en movimiento de especial interés para el diseño visual porque conjuga la gramática audivosual con la forma movimiento en la significación del mundo y sus experiencias. Este forma imagen en movimiento se trabaja en los componentes Taller 3, fundamentos de Animación y las electiavas. Además, existe una creciente demanda de parte del estudiantado por abrir un semillero de investigación orientada a este modo de creación. Con el fin de fortalecer dichos procesos académicos e investigativos se requiere de un software especialiada en creación y movimiento de personajes con huesos inteligentes, camaras avanzadas en movimiento, compilacion de animaciones desde  lo analogo y digital, exportacion y compilacion de animaciones finales. En la actualidad Moho 14 Pro es la alternativa más versatil y completa disponible en el mercado, por lo que es necesaria su exploración y posterior incorporación a los procesos formativos.</t>
  </si>
  <si>
    <t>Libro
Spider-Man: Across the Spider-Verse: The Art of the Movie</t>
  </si>
  <si>
    <t>Compra de libro</t>
  </si>
  <si>
    <t>El estudio de referentes es fundamental en cualquier etapa de diseño y en el diseño de animación, de narración gráfica y de ilustración no es la escepción. En ese sentido, los libros de arte de cómico y películas animadas resultan un material valioso pues no solo permiten apreciar los referentes en detalle sino permiten concer el proceso de creación y las decisiones de diseño de cada componente de la pieza visual. Además son un ejemplo claro sobre cómo documentar y comunicar un proceso de diseño con total rigor. De ahí la necesidad de adquirir este tipo de recurso bibliográfico.</t>
  </si>
  <si>
    <t>Libro
Art of Encanto</t>
  </si>
  <si>
    <t>Libro
The Art of The Mitchells vs. The Machines</t>
  </si>
  <si>
    <t>Libro
Moebius. El Mundo de Edena: Edicion Integral</t>
  </si>
  <si>
    <t>Libro
Ilustración de Libros Infantiles
Martin Salisbury</t>
  </si>
  <si>
    <t>Materiales
Fimo Staedtler Arcilla Polimérica Suave</t>
  </si>
  <si>
    <t>Compra de insumo</t>
  </si>
  <si>
    <t>Insumo para la modelación de figuras, personajes, objetos y elementos para consolidar la noción de tridimencionalidad. Uso para componentes de expresión gráfica, electivas y Proyecto 2</t>
  </si>
  <si>
    <t>Procesos académicos</t>
  </si>
  <si>
    <t>Software
Adobe Creative Suite Cloud</t>
  </si>
  <si>
    <t>El uso de herramientas digitales es una de los pilares de la formación en diseño. Dentro del abanico de software especializado, la Suite Creative Cloud destaca por su versatilidad y variedad, al punto de que es el software preferido por la insdustria creativa mundial. En ese sentido, resulta fundamental formar la capacidades técnicas de los estudiantes de diseño en el uso de este tipo de software. Es así que, desde los cursos de las áreas tecnológica y proyectual se hace un uso constante de este tipo de recursos tanto como recurso didáctico y temático y herramienta de formalización y puesta en común de los artefactos de diseño. Es por ello que adquirir este software es esencial para el nomral desarrollo del semestre.y por lo tanto se hacen indispensable para oferta del programa.</t>
  </si>
  <si>
    <t xml:space="preserve">Procesos académicos
SIG
</t>
  </si>
  <si>
    <t xml:space="preserve">Software </t>
  </si>
  <si>
    <t>Licencia para 5 usuarios en Nvivo 14</t>
  </si>
  <si>
    <t>Software para  el analisis cualitativo de datos</t>
  </si>
  <si>
    <t>Bajo</t>
  </si>
  <si>
    <t>Licencia para 10 usuarios de Atlas.ti</t>
  </si>
  <si>
    <t>Licencia para multiples usuarios en Turnitin</t>
  </si>
  <si>
    <t>Software para la detección de plagio</t>
  </si>
  <si>
    <t>Licencia adobe creative</t>
  </si>
  <si>
    <t xml:space="preserve">Licencia institucional de adobe para estudiantes de semillero </t>
  </si>
  <si>
    <t>WORD 2021</t>
  </si>
  <si>
    <t xml:space="preserve">Licencia institucional word 2021 que permita compatibilidad con gestores bibliograficos como Mendeley. </t>
  </si>
  <si>
    <t>Metro láser</t>
  </si>
  <si>
    <t>Metro de 100m para levantamiento de información en campo</t>
  </si>
  <si>
    <t>Permite el levantamiento de información en campo para el trabajo de estudiates y semilleristas</t>
  </si>
  <si>
    <t>Tabletas digitalizadoras</t>
  </si>
  <si>
    <t>Tabletas Wacom CintiqPro24 Creative Pen Touch</t>
  </si>
  <si>
    <t>Representación arquitectonica de proyectos</t>
  </si>
  <si>
    <t>Docencia e Investigación Creación</t>
  </si>
  <si>
    <t>Suscripción</t>
  </si>
  <si>
    <t>Mensual</t>
  </si>
  <si>
    <t>ALTA</t>
  </si>
  <si>
    <t>Fortalecimiento área tecnológica Facultad de Arte y Diseño</t>
  </si>
  <si>
    <t>REDES HIDRAULICAS</t>
  </si>
  <si>
    <t xml:space="preserve">Tuberia PVC presión lisa de 1/2" RDE 13,5
Tuberia PVC presión lisa de 1/2" RDE 9
Tuberia PVC presión lisa de 3/4" RDE 13,5
Tuberia PVC presión lisa de 3/4" RDE 9
Tuberia PVC presión lisa de 1" RDE 13,5
Tuberia PVC presión unión mecánica de 2" RDE 21
Tubería CPVC presión de 1/2"
Tubería CPVC presión de 3/4"
Niple de 30cm de tubería HG de 1/2" con rosca a cada extremo
Valvula de bola PVC de 3/4"
Valvula de compuerta con galleta de 2"
Cheque de 3/4"
Adaptadores macho de 1/2" PVC
Adaptadores macho de 3/4" PVC
Adaptadores hembra de 1/2" PVC
Adaptadores hembra de 3/4" PVC
Adaptadores macho de 1/2" CPVC
Adaptadores hembra de 1/2" CPVC
Codo PVC 3/4"*90
Codo PVC 3/4"*45
Tee PVC de 3/4"
Reducción PVC de 3/4*1/2
Tapon soldado PVC de 3/4"
Unión soldada PVC de 3/4"
Codo CPVC 3/4"*90
Codo CPVC 3/4"*45
Tee CPVC de 3/4"
Reducción CPVC de 3/4*1/2
Tapon soldado CPVC de 3/4"
Unión soldada CPVC de 3/4"
Transición CPVC - metal de 1/2"
Grifo de extremo macho
Grifo de extremo hembra
Medidor de 1/2"
Collarin de 2"*3/4"
Soldadura PVC color por un cuarto
Soldadura CPVC por un cuarto
Limpiador PVC por un cuarto
</t>
  </si>
  <si>
    <t xml:space="preserve">Para poder realizar prácticas y crear material didáctico que permita al estudiante comprender y entender el funcionamiento e instalación de redes hidráulicas sanitarias eléctricas y gas en un proyecto arquitectónico, es necesario fortalecer los componentes del área tecnológica de la Facultad de Arte y Diseño y par esto se hace indispensable que la facultad tenga disponible para las clases herramientas y materiales de construcción que le permitan al estudiante comprender y asimilar los conocimientos teóricos de manera práctica. </t>
  </si>
  <si>
    <t>REDES SANITARIAS</t>
  </si>
  <si>
    <t xml:space="preserve">Tubería ST lisa de 2"
Tubería ST lisa de 3"
Tubería ST lisa de 4"
Tubería ST novafort de 4"
Tubería ST de ventilación de 2"
Sifon ST de 2" sin registro
Sifon ST de 2" con registro
Sifon ST de 3" 
Codo ST de 2"*90 C*C
Codo ST de 2"*90 C*E
Codo ST de 2"*45 C*C
Codo ST de 2"*45 C*E
Codo ST de 3"*90 C*C
Codo ST de 3"*90 C*E
Codo ST de 3"*45 C*C
Codo ST de 3"*45 C*E
Codo ST de 4"*90 C*C
Codo ST de 4"*45 C*C
Tee sencilla ST 2"
Tee doble ST 2"
Yee sencilla ST 2"
Yee doble ST 2"
Union soldada ST 2"
Buje ST de 2"*3"
Buje ST de 2"*4"
Buje ST de 3"*4"
Tapon soldado ST de 2"
Silla Yee de 4"*4"
Yee reducida de 4"*2" ST
Codo reventilado de 4"*2"
Adaptador de limpieza de 2"
Rejilla PVC de 2*3 con sosco
Rejilla PVC de 3*4 con sosco
Rejilla Aluminio de 2*3 con sosco
Sifon de lavamanos con canastilla
Valvula antiretorno de 4"
Acople para sanitario
Acople para lavamanos/lavaplatos
</t>
  </si>
  <si>
    <t>REDES ELECTRICAS</t>
  </si>
  <si>
    <t xml:space="preserve">Tubería PVC Conduit 1/2"
Tubería PVC Conduit 3/4"
Tubería EMT de 1/2"
Curva PVC conduit de 1/2"
Curva PVC conduit de 3/4"
Caja PVC 2*4
Caja PVC 4*4
Caja PVC octagonal
Tapa suplemento para caja de 4*4
Tapa ciega de 2*4
Tapa ciega de 4*4
Adaptadores de 1/2"
Adaptadores de 3/4"
Tablero monofásico de 6 circuitos - 75 Amp -120v con puerta PVC
Tablero bifásico de 12 circuitos PVC
Tablero trifásico de 18 circuitos - Espacio totalizador
Breaker de 20A Unipolar
Alambre No 10 cobre
Alambre No 12 cobre
Alambre No 14 cobre
Alambre de aluminio No 8 encauchetado
Interruptor doble
Interruptor sencillo
Toma corriente doble 
Toma corriente GFCI
Interruptor conmutable doble
Plafon (roseta 200w blanca Nylon)
Sensor 360 infrarojo
Lampara de iluminación de emergencia
Aviso de salida de emergencia
Varilla Baño De Cobre Con Grapa Puesta A Tierra De 2.4Mx5/8
</t>
  </si>
  <si>
    <t>REDES DE GAS</t>
  </si>
  <si>
    <t xml:space="preserve">Tuberia de polietileno de 3/4"
Tuberia de PE-Al-PE 3/4"
Tuberia de PE-Al-PE 1/2"
Valvula de gas de 1/2" para tubería HG
Valvula de gas de 1/2" PE-Al-PE
Codo 1/2"  PE-Al-PE
Union 1/2" PE-Al-PE
Tee 1/2" PE-Al-PE
Codo 3/4" de polietileno
Union 3/4" de polietileno
Tee 3/4" de polietileno
Racor macho de 1/2" PE-Al-PE
Racor hembra de 1/2" PE-Al-PE
Codo calle HG 1/2"
Tapon roscado macho HG 1/2"
Manometro
Rejilla de ventilación para gas de 15*15cm
Rejilla de ventilación para gas de 20*20cm
</t>
  </si>
  <si>
    <t>HERRAMIENTAS.</t>
  </si>
  <si>
    <t xml:space="preserve">NIVEL DE MANO 
Boquillera - Codal 3m 1x3 pulg T-246 Aluminio
PLOMADAS DE CONSTRUCCION DE ZINC 310G TR
ALICATES STANLEY 
KIT DE PINSAS DE CONSTRUCCION 
KIT  DESTORNILLADORES PALA  STANLEY 
KIT DESTORNILLADORES ESTRELLA STANLEY 
LLAVE  INGLESA -PICO DE LORO
LLAVE DE TUBO 12" STANLEY 
PINZA CORTATUBO PVC
MULTIMETRO DIGITAL 
PINZA VOLTIAMPERIMETRICA
PROBADOR DE FASE DIGITAL 
SEGUETA 
MARTILLO BOLA STANLEY 
MASETA STANLEY 
TABLERO RANURADO  MDF 
FLEXOMETRO  5M
CINTA METRICA 30M
</t>
  </si>
  <si>
    <t>Desarrollo de proyectos de aula desde el Fab Lab. (plan de mejoramiento 865)</t>
  </si>
  <si>
    <t>MATERIALES
  Filamentos para impresora 3D - 
 3 DBOTS - PLA 1.75 mm en blanco y gris</t>
  </si>
  <si>
    <t>Compra de insumos y equipos</t>
  </si>
  <si>
    <t>Material para el seminario de construcción de maquetas</t>
  </si>
  <si>
    <t>Pc de escritorio 
Corel I5 / SSD 512 o mas / DDR4 8GB / HDD 1TB / LED 22</t>
  </si>
  <si>
    <t>Inusmo y equipos para el funcionamiento y fortalecimeinto del laboratorio de Fabricación digital FabLab de la Facultad de Arte y Diseño. Con estos insumos y equipos el FabLab de Unimayor podrá desarrollar su visión estratégia de espacio de creación, investigación, formación y proyección social. Así, como proyectarse como un centro Maker, con el potencial suficente para participar en convocatorias de MinCiencias para Centro de Ciencia.</t>
  </si>
  <si>
    <t>Impresora 3D de resina 
Elegoo Saturn 2-8K , 10 pulgadas, resolución 7689x4320. Volumen cosntrucción 219x123x250 mm</t>
  </si>
  <si>
    <t xml:space="preserve">Resina Elegoo
1Kg, resina UV de 405mm, alta presición, curado rapido y gran estabilidad </t>
  </si>
  <si>
    <t xml:space="preserve">Escaner 3D
Creality Cr Scam 01 Escaner 3D, portatil </t>
  </si>
  <si>
    <t>Estufa electrica 1 hornilla</t>
  </si>
  <si>
    <t>Kit Beginner Arduino 
1R3 principiante</t>
  </si>
  <si>
    <t>Kit sensores Arduino
25 modulos de sensores en 1</t>
  </si>
  <si>
    <t>Kit de Cable 24AWG Aeduino
Complemento kit Arduino</t>
  </si>
  <si>
    <t xml:space="preserve">kit calbe HMI 1,5m (Min-HMI/Micro-HMI) </t>
  </si>
  <si>
    <t xml:space="preserve">Calibrador 
Mictrometro digital </t>
  </si>
  <si>
    <t>Hoja Acrilica 
Transparente 3mm (1,22x1,83m)</t>
  </si>
  <si>
    <t>Filamento impresora 3D
Filamento PLA (1,75mm) - negro, blanco, gris</t>
  </si>
  <si>
    <t>Tablero de madera
Paulownia AA 18mmx1,22mx2,44m</t>
  </si>
  <si>
    <t xml:space="preserve">Mascara y cartuchos multiproposito
Respirador delta media cara polipropileno </t>
  </si>
  <si>
    <t>Gafas de protección lasser</t>
  </si>
  <si>
    <t>Lente lasser CO2
Diametro 20mm y distancia focal 50,8mm</t>
  </si>
  <si>
    <t>Herramienta manuales FAB-LAB 
Talabro Inhalambrico</t>
  </si>
  <si>
    <t xml:space="preserve">Kit destornilladores 
Juego de destornilladores 10 piezas Stanly </t>
  </si>
  <si>
    <t xml:space="preserve">Prensa de gatillo
Prensa de 24 pulgadas </t>
  </si>
  <si>
    <t>Martillo de goma
Truper 24 oz</t>
  </si>
  <si>
    <t>Pinza alicate
Alicate 8 pulgasas pinza  6 pulgadas</t>
  </si>
  <si>
    <t>Silicona RTV2 kilo+ Catalizador</t>
  </si>
  <si>
    <t>Silicona Sika x tubo</t>
  </si>
  <si>
    <t>Resina de Poliestrer x Litro</t>
  </si>
  <si>
    <t>Catalizador Permek</t>
  </si>
  <si>
    <t>Estireno x Litro</t>
  </si>
  <si>
    <t>Tinte para Resina (Azul,Verde, Rojo)</t>
  </si>
  <si>
    <t>Yeso #3</t>
  </si>
  <si>
    <t>Bowl de Goma para yeso Grande</t>
  </si>
  <si>
    <t>Espatula para mezclar yeso</t>
  </si>
  <si>
    <t>Bloques de construccion tarro</t>
  </si>
  <si>
    <t>Bloques de construccion Bolsa</t>
  </si>
  <si>
    <t>Bowls de Aluminio</t>
  </si>
  <si>
    <t>Cacerola aluminio</t>
  </si>
  <si>
    <t>Detergente en polvo x bolsa</t>
  </si>
  <si>
    <t>Colador de metal</t>
  </si>
  <si>
    <t>Llaves bristol</t>
  </si>
  <si>
    <t>Marcadores Borrables</t>
  </si>
  <si>
    <t>Colbon</t>
  </si>
  <si>
    <t>Bolsa Industrial</t>
  </si>
  <si>
    <t>Cartuchos EPSONuLTRA Chrome 700 ml Para impresoa profesional de fotografía</t>
  </si>
  <si>
    <t>Fredy Alonso Vidal Alegría</t>
  </si>
  <si>
    <t>FORTALECIMIENTO ACADÉMICO</t>
  </si>
  <si>
    <t>Silla Interlocutora Isósceles Eco
Isósceles Interlocutora Eco
ESPALDA
Interna y Externa en polipropileno,
espuma rosa # 5 de alta resistencia.
Color de la espalda Azul
ASIENTO
Interno en polipropileno, espuma
inyectada y moldeada densidad 60 m/g.
Color asiento Azul</t>
  </si>
  <si>
    <t>Sala I y II
Edificio Bicentenario</t>
  </si>
  <si>
    <t>Se requiere de la sustitucion de las sillas de las salas I y II de la sede Bicentenario. Las sillas actuales se encuantran dañadas y no mantienen la altura adecuada ni la estabilidad necesaria para el uso en los periodos de clase de dorma confortable y segura</t>
  </si>
  <si>
    <t>El alto volumen de estudiantes que se mantienen en los programas de la facultad hace que las salas fijas instaladas (Compartidas con otras facultades) no sean sufucientes para el adecuado desarrollo de las actividades academicas programadas. 
Es prioritario adecuar nuevas salas moviles que permitan al estudiante contar con los recursos necesarios, de esta manera contribuir a mejorar las condiciones de prestacion del servicio, asi como la calidad en los procesos de investigación y la experiencia en los semilleros de investigación.</t>
  </si>
  <si>
    <t xml:space="preserve">PC Dell Optiplex MFF Intel Core i5-13500 RAM 24GB SSD 1TB Win11 Monitor 183
Procesador : i5-13500T, Generación del procesador : Intel® Core™ i5 de 13ma Generación, Número de núcleos de procesador : 14, Núcleos de rendimiento : 6, Núcleos de eficiencia : 8, Frecuencia base de núcleo de rendimiento : 1,6 GHz, Frecuencia base de núcleo eficiente : 1,2 GHz, Frecuencia turbo máxima del núcleo de eficiencia : 3,2 GHz, Frecuencia turbo máxima del núcleo de rendimiento : 4,6 GHz, Frecuencia del procesador turbo : 4,6 GHz, Caché del procesador : 24 MB, Tipo de cache en procesador : Smart Cache, Número de hilos de ejecución : 20, Tipos de bus : DMI4, Número de procesadores instalados : 1, Potencia base del procesador : 35 W, Potencia turbo máxima : 92 W, , Memoria, , Memoria interna : 24GB, Memoria interna máxima : 64 GB, Tipo de memoria interna : DDR4-SDRAM, Ranuras de memoria : 2x SO-DIMM, , Medios de almacenaje, , Capacidad total de almacenaje : 1TB, Tipo de unidad óptica : No, Unidad de almacenamiento : SSD, Número de unidades de almacenamiento instaladas : 1, , Conexión, , Ethernet : Si, Wifi : Si, Ethernet LAN, velocidad de transferencia de datos 10,100,1000 Mbit/s, Tecnología de cableado : 10/100/1000Base-T(X), Estándar Wi-Fi Wi-Fi 6 (802.11ax), Wi-Fi estándares 802.11a, 802.11b, 802.11g, Wi-Fi 4 (802.11n), Wi-Fi 5 (802.11ac), Wi-Fi 6 (802.11ax), Fabricante del controlador WLAN : Realtek, </t>
  </si>
  <si>
    <t>Se hace necesaria la renovación completa de los equipos instalados en el laborarorio de redes disponible para las actividades academicas en la sede Bicentenadio.
Los actuales equipos ya tienen hasta 11 años desde su fabricacion y ya han superado su vida util, asi como la falta de recursos suficiantes para poder ejecutar las labores propues de los Tecnologos en Desarrollo de Software e Ingenieros en Informática,</t>
  </si>
  <si>
    <t>Sillas Ergonómicas aptas para un uso profesional continuado durante una jornada laboral en despachos, oficinas u otros espacios de trabajo,  asiento con doble acolchado para aumentar el confort, respaldo y asiento tapizado con tela transpirable color azul y PU. incorpora refuerzo en la zona lumbar
Silla giratoria 360, altura regulable, y sistema de balanceo para poder conseguir el máximo aprovechamiento en su espacio de trabajo. Ruedas de nylon</t>
  </si>
  <si>
    <t xml:space="preserve">Laboratorio de usabilidad </t>
  </si>
  <si>
    <t>Las prácticas al interior del laboratorio de usabilidad requieren de una silla cómoda tanto para el evaluador como para el usuario, la ausencia de comodidad puede incidir en los resultados de la prueba ya que las mismas están referidas a la variable contexto que aporta datos en la medición.</t>
  </si>
  <si>
    <t>Audífonos Bluetooth 5,0, A2DP, AVRCP, HSP, HFP, SBC, AAC con cancelación de ruido activa de 11 niveles, ecualizador activo, Cuatro micrófonos adaptables, Puerto USB-C, 20horas de autonomía, control táctil</t>
  </si>
  <si>
    <t>Sistema de micrófono inalámbrico UHF 100 canales Dual con cancelación activa de ruido (2 Transmisores, 1 Receptor)</t>
  </si>
  <si>
    <t>Micrófono requerido para el desarrollo de material multimedia y captación de audio y video en el laboratorio de usabilidad.</t>
  </si>
  <si>
    <t>Tarjeta de Memoria MicroSD (Con adaptador a SD) categoría 10, 128GB Tarjeta de Memoria SDXC Clase 10 UHS-I 100MB/s</t>
  </si>
  <si>
    <t>La grabación de material audiovisual requiere de una memoria que soporte la velocidad de almacenamiento.</t>
  </si>
  <si>
    <t>Intercomunicador ventanilla, taquilla, cine retevis</t>
  </si>
  <si>
    <t>La comunicación entre usuarios y responsables de las pruebas de usabilidad requieren de comunicación para resolver dudas o inquietudes por pate de los primeros, ya que el laboratorio cuenta con dos espacios el intercomunicador es esencial para mantener la comunicación en las medidas que se obtienen en el laboratorio.</t>
  </si>
  <si>
    <t xml:space="preserve">Monitor HP 27" FHD m27 </t>
  </si>
  <si>
    <t>El monitor del espacio del laboratorio de usabilidad destinado para los usuarios se encuentra defectuoso ya que los colores no obedecen a la paleta original, los mismos han perdido saturación, brillo y luminosidad adicionando ruido a las pruebas que se realizan</t>
  </si>
  <si>
    <t>Hub USB 3.2 Gen  2 (Con alimentación externa )
* Expansión USB de 4 puertos con USB3.2 20 Gbps SuperSpeed
* Puerto de carga micro USB externo (USB C)
* Suministro de energía a dispositivos periféricos
*Compatible con USB2.0 / 1.1</t>
  </si>
  <si>
    <t>La conectividad de dispositivos de video y la transferencia de archivos de gran tamaño empleados en las pruebas realizadas en el laboratorio se ven ralentizadas por no contar con suficientes puertos en los computadores portátiles y el uso de dispositivos de baja velocidad de transferencia</t>
  </si>
  <si>
    <t>Adaptador psrs portátil marca Dell, Modelo LA180MP180. Entrada: 100-240 V50-60Hz Salida: 19,8V, 934A, 180,0W</t>
  </si>
  <si>
    <t>Se requiere reemplazar el adaptador del portátil asignado al laboratorio de usabilidad, que sufrió daños por la inundación del 29 de septiembre de 2023 causada por el robo del contador de la sede Bicentenario</t>
  </si>
  <si>
    <t>Disco Duro Externo SSD 512Gb USB-C 3.2</t>
  </si>
  <si>
    <t>Se requiere de discos externos SSD con enclosure de aluminio, que permitan velocidades de lectura de hasta 550MB/s y escritura de 400MB/s con un puerto USB tipo C. Incluye un cable USB tipo C a USB tipo C y USB tipo C a USB tipo A estándar, necesarios para transportar y mantener los videos y archivos de las pruebas desarrolladas en el laboratorio</t>
  </si>
  <si>
    <t>Bluetooth Hm-10 At-09 At09 Ble 4.0 Cc2541 Zs-040 Arduino</t>
  </si>
  <si>
    <t>Lab. De Física y Sistemas Embebidos</t>
  </si>
  <si>
    <t>Beneficia al estudiante en las prácticas tecnológicas de IoT y comunicación, permitiéndole ampliar sus aplicaciones hacia las tecnologías 4.0.</t>
  </si>
  <si>
    <t>ESP32-WROOM-32</t>
  </si>
  <si>
    <t>Beneficia al estudiante en las prácticas tecnológicas 4.0, especialmente en el manejo de dispositivos programables y la comunicación inalámbrica IoT, contribuyendo a mejorar la calidad de investigación y la experiencia en los semilleros de investigación.</t>
  </si>
  <si>
    <t>Esp32-cam Ov2640 Con Base De Programación Wifi Bluetooth</t>
  </si>
  <si>
    <t>Kit Raspberry Pi 4 Versión 4GB</t>
  </si>
  <si>
    <t>Kit Iniciación Esencial Starter Arduino Uno</t>
  </si>
  <si>
    <t>Beneficia al estudiante en las prácticas con dispositivos programables en la comunicación de máquina a máquina, contribuyendo a mejorar la calidad de la investigación y la experiencia en los semilleros de investigación.</t>
  </si>
  <si>
    <t>KIT SENSORES 37 En 1</t>
  </si>
  <si>
    <t>Micro servo SG90</t>
  </si>
  <si>
    <t>Micro servo MG90S 6V (torque 2.2Kgr/cm)</t>
  </si>
  <si>
    <t>Unimayor Virtual</t>
  </si>
  <si>
    <t>Estación de trabajo Mobile Precisión 7760 (Portátiles) 11th Gen Intel Core Processor i5-11500H (6 Core, 12MB Cache, 2.90GHz to 4.60GHz, (45W), vPro). 8 GB, 1 x 8 GB, DDR4, 3200MHz, Non-ECC, SODIMM. Unidad de estado sólido M.2 2230 de 256 GB, 3.ª generación, PCIe x4 NVMe. 17.3" IPS FHD, 1920x1080, 60Hz, Anti-Glare, Non-Touch, 100% DCIP3, 500 Nits, Cam/Mic, WLAN</t>
  </si>
  <si>
    <t>Recursos Tecnologicos necesarios para el desarrollo general y especifico en las actividades del Proyecto de Unimayor Virtual y el Centro de Formación Virtual</t>
  </si>
  <si>
    <t>Estación de trabajo. Procesador M2. Pantalla HD de 14" con retina, Resolución: Uhd-4K, sin función táctil, antirreflejo, TN, cámara HD, WLAN. Memoria DDR4 de 16 GB. Unidad de estado sólido 512 Gb. (portatil)</t>
  </si>
  <si>
    <t>Estación de trabajo Mobile Precision 7760 (Portatiles) 11th Gen Intel Core Processor i7-11500H (6 Core, 12MB Cache, 2.90GHz to 4.60GHz, (45W), vPro). 8 GB, 1 x 8 GB, DDR4, 3200MHz, Non-ECC, SODIMM. Unidad de estado sólido M.2 2230 de 256 GB, 3.ª generación, PCIe x4 NVMe. 17.3" IPS FHD, 1920x1080, 60Hz, Anti-Glare, Non-Touch, 100% DCIP3, 500 Nits, Cam/Mic, WLAN</t>
  </si>
  <si>
    <t>La Wacom Cintiq Pro 13 cuenta con una resolución HD (1.920 x 1.080 píxeles) en una nítida pantalla LCD de 13". Con su amplia gama de color (87 % de Adobe RGB) tendrás la certeza de obtener justo el resultado que estás visualizando en pantalla.</t>
  </si>
  <si>
    <t>Deshumidificador OD20 extraer diarimaente hasta 20 litros de agua. Con un tanque de 4 litros, sistema de drenaje continuo y su función de apagado automático, impide que el agua se desborde y controlar la humedad. Cuenta con tecnología diseñada para identificar fácilmente el nivel de humedad. silencioso.
 Funcionamiento 
 Indicador de humedad LED que permite identificar fácilmente el nivel de humedad en la habitación
 Sensor de humedad integrado que permite configurar el nivel de humedad deseado en el ambiente.</t>
  </si>
  <si>
    <t>Par Monitores Activos 2 Profesionales RESPUESTA PLANA Presonus Eris 3.5. transductor de baja frecuencia de Kevlar™ de 3.5 pulgadas
 1 pulgada (25 mm), muy baja masa, cúpula de seda, alta frecuencia del transductor
 RCA y 1/4 balanceadas TRS entradas del panel trasero
 Panel frontal 1/8-pulgada estéreo Aux In para dispositivos de audio móvil
 Amplificador de auriculares integrado</t>
  </si>
  <si>
    <t>Recursos Tecnologicos para el funcionamiento del Estudio de grabación y transmision de Unimayor Virtual</t>
  </si>
  <si>
    <t>Audifonos ATH-M50x de monitoreo cerrados. Respuesta plana.</t>
  </si>
  <si>
    <t>Consola de grabación para formato Podcats. Pantalla táctil LCD a todo color. Grabación de hasta 13 pistas de forma simultánea. Seis entradas de micro con conectores XLR y alimentación phantom opcional. Deslizadores de volumen individuales, botones Mute e indicadores “on air” para cada canal. Canal dedicado para la grabación de entrevistas telefónicas. El Bluetooth BTA-2 opcional permite la grabación inalámbrica de llamadas. Pads de sonidos asignables con cuatro bancos. Sonidos precargados, incluyendo una pista de aplausos, risas y más. Seis salidas de auriculares con controles de volumen individuales Edición incorporada. Interfaz de audio USB con 2 entradas y 2 salidas. Modo Class-compliant para compatibilidad con iOS. Alimentación con pilas AA. Grabación directamente a tarjetas SD, SDHC y SDXC de hasta 1TB.</t>
  </si>
  <si>
    <t>Interfaz De Audio. 24 Bit / 192 kHz
 2 preamplificadores de micrófono Scarlett
 Alimentación Phantom de +48 V
 Función Air conmutable
 2 entradas Mic/Line: XLR/Jack de 6,3 mm combinadas simétricas
 2 salidas de línea: Jack de 6,3 mm simétricas
 Salida de auriculares estéreo: 6,3 mm
 Puerto USB-C
 Para PC/Mac
 Alimentación vía puerto USB</t>
  </si>
  <si>
    <t>Teleprompter profesional para cámara Dslr, con accesorios.</t>
  </si>
  <si>
    <t xml:space="preserve">Sistema de trípode profesional con cabeza fluida MVH502A, con sistema de patas 546b, con capacidad de carga de hasta 7kg, con rango de tilt de menos 80º a + 90º, fabricado en aluminio con accesorios y maletin para transporte </t>
  </si>
  <si>
    <t>Videocámara Handycam FDR-AX53 4K NTSC/PAL</t>
  </si>
  <si>
    <t>Optica - lente Sel50f18 50mm F / 1.8 Lente Para camara Alpha 7 III E Mount Nex Cámara</t>
  </si>
  <si>
    <t>Mouse para MacBook Pro</t>
  </si>
  <si>
    <t>Teclado Apple Magic Keyboard</t>
  </si>
  <si>
    <t xml:space="preserve">Micrófonos </t>
  </si>
  <si>
    <t>Soporte o base articulada para microfono de mesa tipo estudio de grabacion con patas ajustables tipo plegable con ajuste de angulo y perilla de bloqueo de color negro y de etal resistente</t>
  </si>
  <si>
    <t>Micrófonos con perfil para grabación de potcast de alta calidad con principio acustico dinámico, patrón polar cardioide, rango de frecuencia entre los 75 hz -18khz, con impedancia de salida de 320 Ω con sensibilidad de -56.0dB re 1 Volt/Pascal (1.60mV @ 94 dB SPL) +/- 2 dB @ 1kHz, y con conexión xlr. Con tipología PROCASTER</t>
  </si>
  <si>
    <t xml:space="preserve">Radioteléfonos 22 canales, cada uno con 121 códigos de privacidad: con un total de 2,662 combinaciones, 
El paquete del T200 x 3 unidades incluye:
• 3 radios
• 3 baterías de NiMH recargables
• 2 adaptador carga con cable "Y" con conectores duales microUSB
• 8 Audífonos para radioteléfonos.         </t>
  </si>
  <si>
    <t>Transmisores Rango de distancia: 122 m
Canal de banda ancha: 20 MHz
Rango de frecuencia: 5 GHz
Latencia: 0.08 segundos
RF Sensibilidad: -80 dBm
Conectores del transmisor de video:
1x Entrada BNC (3G-SDI / HD-SDI)
1x Entrada HDMI
1x Salida BNC (3G-SDI)
1x Salida HDMI
1x Entrada USB Tipo C (en transmisor y receptor)
Formato de video
SDI/BNC:
1080p at 23.98, 24, 25, 29.97, 30, 50, 59.94, 60 fps
1080i at 50, 59.94, 60 fps
1080PsF at 23.98, 24, 25 fps
720p at 50, 59.94, 60 fps
HDMI:
1080p at 23.98, 24, 25, 29.97, 30, 50, 59.94, 60 fps
1080i at 50, 59.94, 60 fps
720p at 50, 59.94, 60 fps
576p at 50 fps
480p at 60 fps
Montura en transmisor y receptor: 1 x 1/4"-20 F
Dimensiones transmisor: 11 x 7.2 x 3.35 cm x 206 g
Dimensiones receptor: 11 x 7.2 x 3.35 cm x 206 g</t>
  </si>
  <si>
    <t>Cámara pequeña subjetiva 360º Procesador GP2, Resolución 5,3K60 + 4K120, Estabilización HyperSmooth 4.0, Sumergible (10 m), Conexión a la nube, Fotos de 23 MP</t>
  </si>
  <si>
    <t>Cámara pequeña subjetiva Procesador GP2, Resolución 5,3K60 + 4K120, Estabilización HyperSmooth 4.0, Sumergible
(10 m), Conexión a la nube, Fotos de 23 MP</t>
  </si>
  <si>
    <t>Pilas recargables AA Baterías Pre-Cargadas AA Recargables Ni-MH  ENELOOP PRO 2550mHa CARGADOR RESPECTIVO</t>
  </si>
  <si>
    <t>Mini SD 256 GB con escritura minima de 300mbs</t>
  </si>
  <si>
    <t>Monitor Pantalla táctil vívida: el monitor de cámara réflex digital F5 Pro V4 con pantalla táctil de 6 pulgadas 1920 x 1080P. Brillo de 500 nis con capucha solar fácil de operar bajo la fuerte luz solar. Con dos dedos para ampliar y pellizcar las imágenes. Acceso rápido al menú y otras funciones tocando el área izquierda e inferior en la pantalla
[Te ayuda a enfocar y exponer con precisión] Las características avanzadas de histograma, cebra, asistencia de enfoque, forma de onda te ayudan a enfocar y exponer correctamente. Otro giro de imagen, agarre de nueve, área segura, etc. siempre le ayudará a enmarcar el video y las imágenes.
[Ampliamente compatible con cámara] El F5 Pro V4 acepta la señal máxima 4K 30 FPS con entrada HDMI y salida de bucle. Con función LUT 3D. Previsualiza fácilmente tu efecto LUT en los monitores. La salida de 8.4 V CC puede alimentar tu cámara con el cable de alimentación seleccionado</t>
  </si>
  <si>
    <t xml:space="preserve">Ventilador base para computador portatil con sistema de refrigeración. </t>
  </si>
  <si>
    <t>SmallRig Abrazadera con rosca de 1/4" y 3/8" y brazo mágico articulado de potencia de fricción ajustable de 9.8 pulgadas con tornillo de rosca de 1/4" para monitor LCD/luces LED - KBUM2732B</t>
  </si>
  <si>
    <t>Disco duro externo de 4Tb compatible con Windows, MacOS</t>
  </si>
  <si>
    <t>Estuche Atem Studio Pro</t>
  </si>
  <si>
    <t>Fabricación de estuches para el cuidado de los equipos de
 audiovisuales con el fin de alargar la vida útil de cada uno de ellos. Recursos Tecnologicos para el funcionamiento del Estudio de grabación y transmision de Unimayor Virtual</t>
  </si>
  <si>
    <t>Estuche Imac</t>
  </si>
  <si>
    <t>Estuche UWP D1114U Sony</t>
  </si>
  <si>
    <t>Estuche Contenedor para
 los 4 Sony UWP</t>
  </si>
  <si>
    <t>Estuche Ronin</t>
  </si>
  <si>
    <t>Estuche Logitech Parlante</t>
  </si>
  <si>
    <t>Forro contenedor equipos varios</t>
  </si>
  <si>
    <t>Forro para base de
 micrófono</t>
  </si>
  <si>
    <t>Forro para Bases de luz</t>
  </si>
  <si>
    <t>Forro luz Ikan</t>
  </si>
  <si>
    <t>Maleta contenedora</t>
  </si>
  <si>
    <t>Forro Tascam DR 70D</t>
  </si>
  <si>
    <t>Estuche pantalla verde</t>
  </si>
  <si>
    <t>Estudio Con tratamiento
 acústico, paredes internas</t>
  </si>
  <si>
    <t>Cabina con tratamiento acústico con material de coeficiente de
 absorción alto e ignifuga calidad superior para un sonido totalmente
 limpio y claro, en la oficna de unimayor virtual. Recursos Tecnologicos para el funcionamiento del Estudio de grabación y transmision de Unimayor Virtual</t>
  </si>
  <si>
    <t>Paneles Acústicos Exterior</t>
  </si>
  <si>
    <t>Mezzanine</t>
  </si>
  <si>
    <t>Paneles de espuma acustica para aislamiento de estudio, color negro con espesor mínimo de 5 centímetros, un alto de 30 cm x ancho 30 cm. Ininflamable</t>
  </si>
  <si>
    <t xml:space="preserve">Trampas de bajo acústica . Esponjas, espumaacustica, espumas,estudioacustico, estudiodegrabacion, homestudio, trampadebajos.  Espesor de 37 cm. Ancho panel acústico 37 cm, largo 100 cm. con difusión en la cara fronta. Diseñadas para optimizar espacios en el tratamiento acústico de najas  frecuencias.  </t>
  </si>
  <si>
    <t>Puerta Acústica</t>
  </si>
  <si>
    <t>Ventana con doble vidrio de
 alto calibre</t>
  </si>
  <si>
    <t>Alfombra gruesa</t>
  </si>
  <si>
    <t>Armario para organizar equipos de audiovisuales Para el cuidado y
 alargar la vida útil de cada uno de ellos.</t>
  </si>
  <si>
    <t>Unimayor</t>
  </si>
  <si>
    <t>Chalecos con capucha, bolsillos y bordados, para reflejar la identidad
 corporativa.</t>
  </si>
  <si>
    <t>Fabricación de Chalecos con capucha, bolsillos y bordados, para reflejar la identidad
 corporativa del Proyecto de UNIMAYOR VIRTUAL.</t>
  </si>
  <si>
    <t>StoryLine Articulate</t>
  </si>
  <si>
    <t>Construcción y mantenimiento OVAS</t>
  </si>
  <si>
    <t>Adobe CC</t>
  </si>
  <si>
    <t>Edición Audio y Video</t>
  </si>
  <si>
    <t>Shutterstock - aumento de creditos </t>
  </si>
  <si>
    <t>Epidemic sound - efectos de sonidos </t>
  </si>
  <si>
    <t>Vimeo</t>
  </si>
  <si>
    <t>Alojamiento y publicación de recursos audiovisuales</t>
  </si>
  <si>
    <t>Template Moodle</t>
  </si>
  <si>
    <t>Permitir actualización de la plataforma ya que el template actual esta definido para la version instalada.</t>
  </si>
  <si>
    <t>Vyond</t>
  </si>
  <si>
    <t>Creacion de animaciones OVAS</t>
  </si>
  <si>
    <t>Gestión y Desarrollo del Talento Humano</t>
  </si>
  <si>
    <t>TALENTO HUMANO</t>
  </si>
  <si>
    <t>Habitualidad</t>
  </si>
  <si>
    <t xml:space="preserve">Dotación trabajadoras oficiales </t>
  </si>
  <si>
    <t>cuatrimestral</t>
  </si>
  <si>
    <t xml:space="preserve">LEY 70 DE 1988, “POR LA CUAL SE DISPONE EL SUMINISTRO DE CALZADO Y VESTIDO DE LABOR PARA LOS EMPLEADOS DEL SECTOR PÚBLICO- CUMPLIMIENTO LEGAL </t>
  </si>
  <si>
    <t>MEDIA</t>
  </si>
  <si>
    <t>Actividad de reconocimiento bienestar labor docente</t>
  </si>
  <si>
    <t xml:space="preserve">anual </t>
  </si>
  <si>
    <t>DECRETO LEY 1567 DE 1998 CAPÍTULO II, ARTÍCULO 19 DEFINE: “LAS ENTIDADES PÚBLICAS QUE SE RIGEN POR LAS DISPOSICIONES CONTENIDAS EN EL PRESENTE DECRETO – LEY ESTÁN EN LA OBLIGACIÓN DE ORGANIZAR ANUALMENTE, PARA SUS EMPLEADOS PROGRAMAS DE BIENESTAR SOCIAL E INCENTIVOS.”</t>
  </si>
  <si>
    <t xml:space="preserve">Actvidad de bienestar dia del servidor público </t>
  </si>
  <si>
    <t xml:space="preserve">Actividad de bienestar dia de la familia unimayor </t>
  </si>
  <si>
    <t>Actividad de bienestar integracion cierre de vigencia</t>
  </si>
  <si>
    <t>Plan Institucional de Capacitción 2024</t>
  </si>
  <si>
    <t>LEY 909 DE 2004, SE ESTABLECE QUE LA CAPACITACIÓN Y FORMACIÓN DE LOS  EMPLEADOS</t>
  </si>
  <si>
    <t>Recarga y mantemiento de extintores para 58 extintores</t>
  </si>
  <si>
    <t xml:space="preserve">RESOLUCIÓN NO. 2400 DE 1979 QUE DISPONE: “TODO ESTABLECIMIENTO DE TRABAJO DEBERÁ CONTAR CON EXTINGUIDORES DE INCENDIO, DE TIPO ADECUADO A LOS MATERIALES USADOS Y A LA CLASE DE RIESGO. EL EQUIPO QUE SE DISPONGA PARA COMBATIR INCENDIOS, DEBERÁ MANTENERSE EN PERFECTO ESTADO DE CONSERVACIÓN Y FUNCIONAMIENTO, Y SERÁN REVISADOS COMO MÍNIMO UNA VEZ AL AÑO.”
</t>
  </si>
  <si>
    <t xml:space="preserve">Inspección de seguridad bomberos </t>
  </si>
  <si>
    <t>ARTÍCULO 42. MODIFICADO POR ARTÍCULO 7° DE LEY 1296 DEL 2016. ARTÍCULO 42. INSPECCIONES Y CERTIFICADOS DE SEGURIDAD.</t>
  </si>
  <si>
    <t>Relacionamiento con el Entorno</t>
  </si>
  <si>
    <t>PROYECTOS DE IMPACTO SOCIAL PROYECTOS</t>
  </si>
  <si>
    <t>Materiales requeridos para ejecutar proyectos</t>
  </si>
  <si>
    <t xml:space="preserve">Se adjunta plantilla de presupuesto </t>
  </si>
  <si>
    <t>semestral</t>
  </si>
  <si>
    <t>La ejecución de proyectos sociales incritos en la convocatoria requieren de un presupuesto destinado para los materiales, la Institución a través del almacén les suministra lo solicitado</t>
  </si>
  <si>
    <t>Certificados</t>
  </si>
  <si>
    <t>Servicio de Catering evento de cierre de convocatoria de proyectos de mayor impacto social</t>
  </si>
  <si>
    <t>Como resultado de la convocatoria de proyectos sociales se realizará un cierre que consiste en una actividad para destacar aquellos proyectos de mayor impacto social haciendo el respectivo reconocimiento tanto a los estudiantes, docentes asesores e instituciones participantes</t>
  </si>
  <si>
    <t xml:space="preserve"> MEJORAMIENTO DE LA GESTIÓN DE PROYECCIÓN SOCIAL</t>
  </si>
  <si>
    <t>Viáticos para representación institucional del subproceso en eventos académicos</t>
  </si>
  <si>
    <t>Se requiere la participación institucional en los diferentos eventos académicos relacionados a la proyección social y que son organizados por instituciones de educación superior, así como tambien visitas de referenciación que permitan la mejora de los procesos</t>
  </si>
  <si>
    <t>DESARROLLO INTEGRAL DE LA PERSONA Y LA CONVICENCIA</t>
  </si>
  <si>
    <t>PRODUCTOS METÁLICOS, MAQUINARIA Y EQUIPO</t>
  </si>
  <si>
    <t xml:space="preserve">ADQUISICIÓN DE ELEMENTOS PARA EL CONSULTORIO FÍSICO Y MENTAL DE LA IUCMC. (ultrasonido, refrigerador paquetes frios, calentador paquetes calientes, suministro d demás elementos de atecniòn báscia en enfermería). </t>
  </si>
  <si>
    <t>1 SEMESTRE</t>
  </si>
  <si>
    <t>DESDE EL ÁREA DE SALUD DEL SUBPROCESO DE BIENESTAR INSTITUCIONAL TIENE POR OBJETIVO OFRECER UN LUGAR DOTADO DE LOS ELEMENTOS NECESARIOS PARA BRINDAR UNA ATENCIÓN DE CALIDAD, DONDE LA COMUNIDAD INSTITUCIONAL PUEDA ACERCARSE Y RECIBIR ATENCIÓN INMEDIATA POR PARTE DE UN PROFESIONAL EN SALUD, EN LAS DIFERENTES JORNADAS DIURNA Y NOCTURNA CON HORARIOS EXTENDIDOS, CONTRIBUYENDO AL MEJORAMIENTO DE LA CALIDAD DE VIDA INDIVIDUAL Y COLECTIVA.</t>
  </si>
  <si>
    <t>DESARROLLO INTEGRAL DE LA PERSONA Y LA CONVIVENCIA</t>
  </si>
  <si>
    <t>ANUAL</t>
  </si>
  <si>
    <t xml:space="preserve">ES NECESARIO PARA IMPLEMENTACIÓN ESTRATEGIAS DE BIENVENIDA, INTEGRACIÓN Y APRENDIZAJE QUE FACILITEN LA ADAPTACIÓN DE LOS ESTUDIANTES NUEVOS A LA VIDA UNIVERSITARIA, ENCAMINADOS EN LA POLITICA DE PERMANENCIA Y GRADUACIÓN.  </t>
  </si>
  <si>
    <t>BAJA</t>
  </si>
  <si>
    <t>DESPLAZAMIENTOS DE LOS REPRESENTATIVOS CULTURALES Y DEPORTIVOS UNIMAYOR A ENCUENTROS  ASCUN Y DEMÁS EVENTOS EXTERNOS.</t>
  </si>
  <si>
    <t xml:space="preserve">ESTE RECURSO INSTITUCIONAL Y DE LOGISTICA ES NECESARIA PARA NUESTROS REPRESENTATIVOS EN LAS DIFERENTES ETAPAS DE COMPETENCIA DE LOS JUEGOS UNIVERSITARIOS ASCUN DEPORTES, APORTANDO AL DESARROLLO Y CRECIMIENTO PERSONAL Y ACADÉMICO, PROMOVIENDO LA PERTIENENCIA Y SUPERACIÓN. </t>
  </si>
  <si>
    <t>SERVICIOS FINANCIEROS Y SERVICIOS CONEXOS, SERVICIOS INMOBILIARIOS Y SERVICIOS DE LEASING.</t>
  </si>
  <si>
    <t>SEGURO ESTUDIANTIL</t>
  </si>
  <si>
    <t>EL SEGURO EDUCATIVO ES UNA HERRAMIENTA QUE NOS PERMITE COMO INSTITUCIÓN PREVENIR Y ASEGURAR A NUESTRA COMUNIDAD DURANTE SU PROCESO EDUCATIVO EN LOS DIFERENTES ESCENARIOS. POR LO CUAL ES IMPORTANTE CONTAR CON UNA PÓLIZA DE SEGUROS QUE CUBRA TODO EVENTO QUE UN ESTUDIANTE PUEDA SUFRIR A CAUSA O CON OCASIÓN DE UN ACCIDENTE QUE LE PRODUZCA LESIONES, INCAPACIDAD O INCLUSO LA MUERTE.</t>
  </si>
  <si>
    <t xml:space="preserve">SERVICIOS PRESTADOS A LAS EMPRESAS Y SERVICIOS DE PRODUCCIÓN. </t>
  </si>
  <si>
    <t>SERVICIO DE SALUD-GENERAL</t>
  </si>
  <si>
    <t>LA NATURALEZA QUE EXIGENTE DEL TRABAJO UNIVERSITARIO A MENUDO DEJA POCO TIEMPO PARA DORMIR Y ACTIVIDADES DE OCIO. LOS ESTUDIANTES A MENUDO TIENEN EXÁMENES O TAREAS PARA COMPLETAR DURANTE LA NOCHE, LO QUE LES IMPIDE TENER UN DESCANSO ADECUADO, SUMADO A LOS ENTORNOS RUIDOSOS, COMER COMIDAS POCO SALUDABLES IMPIDE QUE LOS ESTUDIANTES OBTENGA LA CANTIDAD ADECUADA DE NUTRICIÓN QUE NECESITAN Y ESTA MALA ELECCIÓN DE ESTILO DE VIDA A MENUDO CONDUCE A PROBLEMAS DE SALUD QUE SE VEN REFLEJADOS EN DESCOMPENSACIONES DE SALUD QUE AFECTAN SU ASISTENCIA Y/O RENDIMIENTO ACADÉMICO, POR LO CUAL DESDE EL SUBPROCESO DE BIENESTAR INSTITUCIONAL SE HACE NECESARIO CONTAR CON LOS SERVICIOS DE MEDICINA GENERAL Y ESPECIALIZADA PARA BRINDAR LAS HERRAMIENTAS NECESARIAS A NUESTRA COMUNIDAD Y PROMOVER UNA SALUD FÍSICA Y MENTAL DE CALIDAD.</t>
  </si>
  <si>
    <t>SERVICIO DE SALUD-ORAL</t>
  </si>
  <si>
    <t>LA BOCA ES UNA PUERTA DE ENTRADA AL CUERPO Y UNA BUENA SALUD ORAL INCLUYE UNA BUENA NUTRICIÓN, BUENA HIGIENE Y SEGUIMIENTO PROFESIONAL.   LA SALUD BUCAL INCLUYE MEDIDAS DE HIGIENE BUCAL COMO LA LIMPIEZA DE LOS DIENTES, LA SALUD DE LAS ENCÍAS Y EL MANTENIMIENTO DE LA HIGIENE BUCAL, EL CUIDADO DENTAL, LOS SERVICIOS DE RESTAURACIÓN, LLEGANDO HASTA LA ATENCIÓN QUIRÚRGICA, PARA LO CUAL DESDE EL ÁREA DE SALUD SE HACE NECESARIO CONTRATAR LOS SERVICIOS PROFESIONALES DE ESTA ÁREA ESPECÍFICA PARA CONTRIBUIR A ESA INTEGRIDAD FÍSICA QUE BRINDAMOS A NUESTRA COMUNIDAD, PARA ASEGURAR SU PERMANENCIA Y GRADUACIÓN.</t>
  </si>
  <si>
    <t>SERVICIO DE SALUD-VISUAL</t>
  </si>
  <si>
    <t>EL ÁREA DE BIENESTAR INSTITUCIONAL REQUIERE BRINDAR LAS HERRAMIENTAS NECESARIAS PARA PROMOVER Y MANTENER UNA ADECUADA SALUD OCULAR, YA QUE, AUNQUE LA MAYORÍA DE LOS ESTUDIANTES SON CONSCIENTES DE LA IMPORTANCIA DE UNA BUENA SALUD VISUAL, MUCHOS NO LOGRAN MANTENER HÁBITOS VISUALES SALUDABLES DEBIDO A LA FALTA DE CONCIENCIA O DE RECURSOS, Y ES AQUÍ DONDE LOS SERVICIOS DE OPTOMETRÍA NOS PERMITEN SER ESA PUERTA DE ENTRADA PARA ASEGURAR QUE NUESTRA COMUNIDAD UNIVERSITARIA TENGAN ACCESO A ATENCIÓN E INFORMACIÓN OPTOMÉTRICA DE CALIDAD Y AYUDARLOS A TENER UNA EXPERIENCIA UNIVERSITARIA EXITOSA.</t>
  </si>
  <si>
    <t>JUZGAMIENTO DE ASCUN DEPORTES/CULTURA Y TORNEOS INTERNOS UNIMAYOR (COPA EVOLUCIÓN 2022).</t>
  </si>
  <si>
    <t>LA CONTRATACIÓN Y DESTINO DE ESTA ACTIVIDAD GARANTIZA Y PROMUEVE EN LA INSTITUCION UNIVERSITARIA LA INTEGRACION DEPORTIVA DE TODA NUESTRA COMUNIDAD INSTITUCIONAL, BRINDANDO CONDICIONES NECESARIAS PARA EL DESARROLLO DE LAS MISMAS.</t>
  </si>
  <si>
    <t>ARTICULACIÓN UNIVERSIDAD DEL CAUCA   (Feria del libro)</t>
  </si>
  <si>
    <t>2 SEMESTRE</t>
  </si>
  <si>
    <t>Unimayor se ha caracterizado por promover el hábito de la lectura y escritura, por lo tanto, hemos consolidado la articulación con UNICAUCA, para la participación ante el Ministerio de Cultura, como cómite organizador  con el evento denominado POPAYÁN CIUDAD LIBRO, en alianza con las demás universidades de Popayán.</t>
  </si>
  <si>
    <t xml:space="preserve">MEMBRESIAS </t>
  </si>
  <si>
    <t>ASCUN deporte</t>
  </si>
  <si>
    <t>PAGO DE ANUALIDAD  POR PARTICIPACION EN LOS JUEGOS UNIVERSITARIOS ASCUN DEPORTES.</t>
  </si>
  <si>
    <t>ASCUN Cultura</t>
  </si>
  <si>
    <t>AL PERTENECER A ESTA ÁREA CULTURAL, SE PROMOVERÁ LA PARTICIPACIÓN Y CONSOLIDACIÓN DE GRUPOS ARTÍSTICOS EN ASCUN CULTURA YA QUE SE BUSCA PRESERVAR LA ARMONÍA EN LAS RELACIONES QUE FAVORECEN LA INTEGRACIÓN DE LAS UNIVERSIDADES COLOMBIANAS A NIVEL REGIONAL. QUE, A SU VEZ, PERMITIRÁ IMPLEMENTAR DE LA POLÍTICA DE PROMOCIÓN DE LA PERMANENCIA Y LA GRADUACIÓN, QUE ESTABLECEN OBJETIVOS ESTRATÉGICOS, ENTRE ELLOS, GESTIONAR CONVENIOS Y ALIANZAS INTERINSTITUCIONALES QUE PROMUEVAN EL FOMENTO A LA EDUCACIÓN SUPERIOR Y GARANTICEN LA PERMANENCIA DE LOS ESTUDIANTES.</t>
  </si>
  <si>
    <t>SERVICIOS PARA LA COMUNIDAD SOCIAL Y PERSONAL</t>
  </si>
  <si>
    <t>MATERIALES Y SUMINISTROS</t>
  </si>
  <si>
    <t>ADQUISICIÓN DE ELEMENTOS DE DEPORTES (UNIFORMES, BALONES, CONOS, AROS, ETC.)</t>
  </si>
  <si>
    <t>ADQUIRIR IMPLEMENTACION DEPORTIVA PARA EL I Y II PERIODO ACADEMICO DEBIDO A QUE LOS IMPLEMENTOS ACTUALES PARA LAS PRACTICAS DEPORTIVAS SE ENCUENTRAN EN MUY MAL ESTADO.</t>
  </si>
  <si>
    <t>ADQUISICIÓN DE MATERIALES DE DESTINO FINAL PARA CAMPAÑAS Y TALLERES DE CRECIMIENTO PERSONAL</t>
  </si>
  <si>
    <t xml:space="preserve">ES INDISPENSABLE REALIZAR ACTIVIDADES CON LA COMUNIDAD INSTITUCIONAL, TALLERES Y CAMPAÑAS DE CRECIMIENTO PERSONAL QUE PERMITA EL  FORTALECIMIENTO DE HABILIDADES BLANDAS, Y PREVENCIÓN DE RIESGO PSICOSOCIAL ( MATERIAL DE TRABAJO, CARTULINA, LAPICEROS, MARCADORES, CINTA, EGA, ETC) </t>
  </si>
  <si>
    <t>ADQUICISIÓN DE INSTRUMENTOS/VESTUARIO CULTURALES</t>
  </si>
  <si>
    <t>DENTRO DE LA OFERTA DE LOS NÚCLEOS CULTURALES DEL ÁREA DE CULTURA DEL SUBPROCESO DE BIENESTAR INSTITUCIONAL, SE NECESITAN INSTRUMENTOS PARA LA ADECUADA PRÁCTICA ARTÍSTICA E INSTRUMENTAL, ESTOS ELEMENTOS ESTÁN DESTINADOS A AFIANZAR LOS PROCESOS CULTURALES DE CARÁCTER FORMATIVO, RECREATIVOS Y COMPETITIVO DE LA COMUNIDAD INSTITUCIONAL UNIMAYOR.</t>
  </si>
  <si>
    <t>ARRENDAMIENTO DE ESCENARIOS DEPORTIVOS</t>
  </si>
  <si>
    <t xml:space="preserve">PRESTAR SEVICIOS OPTIMOS Y DE CALIDAD EN RELACION A  ESCENAROS DEPORTIVOS PARA TODA LA COMUNIDAD UNIVERSITARIA </t>
  </si>
  <si>
    <t>Gestión de Recursos Tecnológicos</t>
  </si>
  <si>
    <t>400 Mbps</t>
  </si>
  <si>
    <t>Servicio de internet dedicado</t>
  </si>
  <si>
    <t>x12 meses</t>
  </si>
  <si>
    <t>El servicio de internet es una herramienta necesaria para el buen desarrollo de las actividades académicas y administrativas de la comunidad IUCMC.</t>
  </si>
  <si>
    <t xml:space="preserve">Canal alterno de Internet , de interconexión de datos entre sedes, telefonía analoga y televisión </t>
  </si>
  <si>
    <t xml:space="preserve">Servicio de seguridad perimetral </t>
  </si>
  <si>
    <t>2 UTM</t>
  </si>
  <si>
    <t>Servicio de seguridad perimetral Hillstone</t>
  </si>
  <si>
    <t xml:space="preserve">x12 meses </t>
  </si>
  <si>
    <t xml:space="preserve">La IUCMC requiere mantener el servicio de seguridad perimetral por 4 meses debido a los tiempos de contratación y migración de la información hacia el nuevo UTM que se adquirirá.  </t>
  </si>
  <si>
    <t>Servidores Privado Virtuales (VPS) Oracle</t>
  </si>
  <si>
    <t xml:space="preserve">VPS </t>
  </si>
  <si>
    <t>1 VPS</t>
  </si>
  <si>
    <t>Servicio Oracle cloud infraestructure</t>
  </si>
  <si>
    <t xml:space="preserve">x 12 meses </t>
  </si>
  <si>
    <t xml:space="preserve">Es necesario que la IUCMC tenga algunos servicios críticos en la nube,en este caso en VPS (Servidores Privados Virtuales,  para el uso,  acondicionamiento de actividades y servicios soportados como el sitio web institucional, aplicativos,  sistemas de información institucionales y Unimyor Virtual. </t>
  </si>
  <si>
    <t>Suscripción y renovación de Software</t>
  </si>
  <si>
    <t>Servicio de mantenimientos</t>
  </si>
  <si>
    <t>Servicio de mantenimiento: 
- 36 Ups 
-16 aires 
-2 plantas: 
1 sede Encarnación
1 sede Bicentenario
- 1 transformador</t>
  </si>
  <si>
    <t>2 x año</t>
  </si>
  <si>
    <t>El mantenimiento preventivo evita daños en los equipos y garantiza el buen funcionamiento de los mismos.</t>
  </si>
  <si>
    <t>Mantenimiento:
- 51  Video beam
- 10 Impresoras
- 2 Scaner
- 5 Amplificadores de audio 
- 2 Mezclador de audio 
-  1 Dron 
- 2 Ploter
- 57 lamparas de emergencia
- 1 scaner laser pro 3D CEU</t>
  </si>
  <si>
    <t>1 x año</t>
  </si>
  <si>
    <t xml:space="preserve">Servicio de mantenimiento de ascensor marca Orona </t>
  </si>
  <si>
    <t>Contratar el mantenimiento preventivo a todo costo incluyendo linea de repuestos, de un ascensor marca Orona de la sede Bicentenario ubicada en la carrera 7 # 2 – 52 en Popayán cauca de la Institución Universitaria Colegio Mayor del Cauca.</t>
  </si>
  <si>
    <t xml:space="preserve">Equipos para el fortalecimiento medios educativos </t>
  </si>
  <si>
    <t>Adquisición de Medios Educativos según requerimientos  Institucionales o resultados de la evaluación periódica de medios educaivos del 2023. computadores de escritorio, portatiles, perifericos, elementos de almacenanimiento y procesamientos de información.</t>
  </si>
  <si>
    <t>Control de acceso</t>
  </si>
  <si>
    <t xml:space="preserve">Implementar controles de acceso en tres salas de la Institución.  </t>
  </si>
  <si>
    <t xml:space="preserve">Equipos para el fotalecimiento de la infraestructura tecnológica </t>
  </si>
  <si>
    <t xml:space="preserve">Para el mejoramiento continuo de la infraestructura IUCMC se hace necesario la compra elementos eléctricos y electrónicos según los requerimientos de la infraestructura tecnológica resultado del informe de la vigencia 2023. </t>
  </si>
  <si>
    <t>Ampliación cobertura wifi sede Bicentenario fase 2</t>
  </si>
  <si>
    <t>La IUCMC tiene la necesidad de la ampliación de cobertura WiFi en salones de clases de la institución, contemplando renovación de equipos inalámbricos, cambio de equipos de conectividad y reubicación de puntos de acceso, inicialmente para una de las sedes de la institución como segunda fase del proyecto.</t>
  </si>
  <si>
    <t>Gestión Financiera y Contabe</t>
  </si>
  <si>
    <t>Claudia Lorena Muñoz Gomez</t>
  </si>
  <si>
    <t>SISTEMA FINANCIERO - CELESTE</t>
  </si>
  <si>
    <t>Prestación de servicios licencia financiera y contable</t>
  </si>
  <si>
    <t>La Institución requiere continuar con la contratación de los servicios profesionales,  con el objetivo de fortalecer el Sistema Integrado de Información Financiera y Contable con el proveedor CELESTE TEAM, para registrar los hechos y transacciones financieras y económicas del Colegio Mayor del Cauca Institución Universitaria, bajo los módulos de Contabilidad, Presupuesto, Tesorería y Adquisición de Bienes y Servicios. Lo cual ha permitido desde el año 2017, realizar diversos desarrollos que permiten dinamizar, armonizar e integrar los módulos de Contabilidad, Presupuesto, Tesorería y Adquisición de Bienes y Servicios, por lo anterior se requiere la asesoría y soporte profesional para la vigencia 2023 del Sistema Integrado de Información Financiera y Contable de los módulos mencionados. De igual en cumplimiento a la Resolución Nro. 0042 del 5 de mayo de 2020 expedida por la Dirección de Impuestos y Aduanas Nacionales DIAN, “Por la cual se desarrollan los sistemas de facturación, los proveedores tecnológicos, el registro de la factura electrónica de venta como título valor, se expide el anexo técnico de factura electrónica de venta y se dictan otras disposiciones en materia de sistema de facturación”, se requiere el servicio para la facturación electrónica, así como la fima electrónica</t>
  </si>
  <si>
    <t xml:space="preserve">2.1.2.02.02.008 Servicios prestados a las empresas y servicios de producción </t>
  </si>
  <si>
    <t>Servicio Público domiciliarios</t>
  </si>
  <si>
    <t>Los servicios públicos de suministro (agua, electricidad y telefonía fija y movil) son fundamentales para el normal desarrollo de las actividades academicas y administrativas, por lo tanto el suministro de estos servicios son una condición sine qua non no lo se podría realizar una prestación de los servicios educativos de calidad</t>
  </si>
  <si>
    <t>Comisiones bancarias y arrendamiento datafono</t>
  </si>
  <si>
    <t>Comisiones bancarias y gravamen financiero</t>
  </si>
  <si>
    <t xml:space="preserve">Para la administración de los recursos se requieren de cuentas de ahorro y corrientes que permitan hacer efectivo los diferentes hechos económicos que la Institución desarrollo en el marco de sus actividades financieras y económicas. </t>
  </si>
  <si>
    <t>2.1.2.02.02.007 Servicios financieros y servicios conexos, servicios inmobiliarios y servicios de leasing</t>
  </si>
  <si>
    <t>Gravamen financiero</t>
  </si>
  <si>
    <t xml:space="preserve">Es un impuesto indirecto del orden naciolan el cual se aplica a las transacciones financieras que la Institución realiza a través de las cuentas de ahorro y corrientes que tiene en la Institución </t>
  </si>
  <si>
    <t>2.1.8.01.14 Gravamen a los movimientos financieros</t>
  </si>
  <si>
    <t>Equipos de computo</t>
  </si>
  <si>
    <t xml:space="preserve">Se hace necesario realizar una actualización de equipos de computo para Contabilidad y Nómina. </t>
  </si>
  <si>
    <t>Gestión Documental</t>
  </si>
  <si>
    <t xml:space="preserve">Envío de correspondencia externa </t>
  </si>
  <si>
    <t>Mensajería externa</t>
  </si>
  <si>
    <t>Entrega de correspondencia externa por medio de servicio de mensajeria</t>
  </si>
  <si>
    <t>Contratar servicios de mensajería, paquetería, carga y correo postal a nivel urbano, regional, nacional e internacional, para distribuir la correspondencia que se genera en todo el proceso de la institución universitaria colegio mayor del cauca con el fin de cumplir con alguno proyectos que necesitan de este servicio.</t>
  </si>
  <si>
    <t>Radicaciòn de toda la Documentacion que ingresa por ventanilla ùnica</t>
  </si>
  <si>
    <t>Impreso epson TM-U295</t>
  </si>
  <si>
    <t>Con el fin de cumplir con el acuerdo 06 de 2001, es indispensable comprar las impresoras para radicar toda la información que ingresa y sale del Colegio Mayor del Cauca en las cuatro sedes, además para poder complementar el nuevo aplicativo ORFEO.</t>
  </si>
  <si>
    <t>compra de deshumidificador para mantener la humedad relativa en el area de archivo central con el fin de proteger los acervos documentales de la institución</t>
  </si>
  <si>
    <t>Deshumidificador 70 pintas, honeywell</t>
  </si>
  <si>
    <t>Por norma, las areas donde se almacenan acervos documentales de las instituciones tanto publicas como privadas, deben contar  para conservacion de la informacion un deshumidificador acorde a la necesidad del área. (Acuerdo 002/2021)</t>
  </si>
  <si>
    <t>Compra de un termohigrometro, instrumento electrónico que sirve para medir la humedad relativa y la termperatura.</t>
  </si>
  <si>
    <t>Termohigrometro digital fijo.HTC-2 Via P135206</t>
  </si>
  <si>
    <t>Por norma, las areas donde se almacenan acervos documentales de las instituciones tanto publicas como privadas, deben contar  para conservación y preservación de la información un deshumidificador acorde a la necesidad del área. (Acuerdo 002/2021)</t>
  </si>
  <si>
    <t>Compra de detectores de humo para evitar conatos de incendio en el archivo central.</t>
  </si>
  <si>
    <t>detectores de humo marca bosch</t>
  </si>
  <si>
    <t>Por norma, en las bodegas donde se conservan y custodian los acervos documentales de toda entidad o institución, deben contar con detectores de humo para prevenir riesgos potenciales no solo para la información sino para toda la infraestructura de la institución. (Acuerdo 002/2021).</t>
  </si>
  <si>
    <t>Ampliación y dotación de archivadores rodantes para el archivo central ubicado en sede Bicentenario de la Institución Universitaria Colegio Mayor del Cauca.</t>
  </si>
  <si>
    <t>Archivador rodante para el archivo central</t>
  </si>
  <si>
    <t>Dos estructuras de carro fijo nueva para colocar 4 estantes nuevos con medidas de  240 cms de alto x 91cms de largo x 40 cms de fondo, cada estante con 8 entrepaños - ocho estructuras carros rodantes nuevos que incluyan mecanismo y guarda de 2 estantes de frente por 4 estantes de fondo nuevos, medidas de 240 cms de alto x 91cms de largo x 40 cms de fondo para 64 estantes nuevos. Cada uno con 8 entrepaños - dos Puertas Para Archivo Rodante De 60a75cm X 2.40 Alt De 60a75cm X 2.40 Alto. - cuatro Tapas laterales metálicas nuevas para carro  de 91 x 240 cm. - 44 Rieles en T para soporte de carros. - una estructura de carro fijo nueva. -  compuesta por 2 estantes de frente por 3 estantes de fondo cada uno con 7 entrepaños, medidas de 40 cms x 91 cms x 240 cms. - cuatro estructuras de carros rodantes nuevos, por 2 estantes de frente con 3 estantes de fondo, con mecanismo y  guarda,  cada estante va con 7 entrepaños. medidas de 240 cms x 91 cms x 40 cms. - una puerta Para Archivo Rodante De 60a75cm X 2.40 Alto. - tres tapa Lateral Carro De 80 A 1.04mt X 2.40 Alto. - 18 Rieles en T para soporte de carros.</t>
  </si>
  <si>
    <t xml:space="preserve">Mobiliario </t>
  </si>
  <si>
    <t xml:space="preserve">se hace necesario la adecuación del archivo central, con el objeto de optimizar el espacio existente y la utilización de nuevos archivadores rodantes que permita el incremento en el número de estantes para realizar los procesos archivísticos necesarios que garanticen la preservación, custodia, transferencias documentales de otros procesos y consulta de la información institucional.  </t>
  </si>
  <si>
    <t xml:space="preserve">Adquisición escalera tubular de 5 peldaños material </t>
  </si>
  <si>
    <t xml:space="preserve">Producto </t>
  </si>
  <si>
    <t>Elemento importante para realizar tareas diarias en el archivo central</t>
  </si>
  <si>
    <t xml:space="preserve">adquisición escalera tubular de 3 peldaños material </t>
  </si>
  <si>
    <t>Infraestructura Tecnológica</t>
  </si>
  <si>
    <t>Equipo de Compúto de Escritorio</t>
  </si>
  <si>
    <t>NA</t>
  </si>
  <si>
    <t xml:space="preserve">Se requiere que  los equipos de compúto de la Decanatura, Secretaría Académica, Coordinadores de Programa, Auxiliares administrativas y Docentes de Planta de la FCSA se actualicen para el desarrollo de las actividades cotidianas. </t>
  </si>
  <si>
    <t>Dotación de Mobiliario</t>
  </si>
  <si>
    <t>Sillas Ergonómicas con Descanza Brazos</t>
  </si>
  <si>
    <t xml:space="preserve">Para Decanatura (1) ya que  se dañó y no fue sustituidad. Para auxiliar Administrativa (1) por recomendaciones médicas. </t>
  </si>
  <si>
    <t>Sillas Ergonómicas</t>
  </si>
  <si>
    <t>Las que se usan actualmente (1) Auxiliar administrativa, (3) coordinadores, se encuentran en mal estado.</t>
  </si>
  <si>
    <t>Sillas Interlocutoras para Estudiates Tapizadas</t>
  </si>
  <si>
    <t>Se requiere reemplazar de la Sala de Vídeo Conferencia, dado que se encuentran en mal estado.</t>
  </si>
  <si>
    <t>Sillas con Rodachines para Laboratorio Empresarial</t>
  </si>
  <si>
    <t>Se requiere completar la dotación del Laboratorio Emprearial, dado que son 33 puestos de trabajo y solo hay 18 sillas con rodachines.</t>
  </si>
  <si>
    <t>Equipos de Compúto
(Sala Móvil)</t>
  </si>
  <si>
    <t>Se requiere más sificiencia de equipos para el apoyo de las actividades académicas, tanto de Docentes como de Estudiantes.</t>
  </si>
  <si>
    <t>Proyector (Vídeo Beam)</t>
  </si>
  <si>
    <t>Se requiere para la sala de juntas de la FCSA.</t>
  </si>
  <si>
    <t xml:space="preserve">Pantalla Retractil de Pared 2,5 X 2,5M </t>
  </si>
  <si>
    <t>Diana Pacheco Torres</t>
  </si>
  <si>
    <t>Cidecauca</t>
  </si>
  <si>
    <t xml:space="preserve">Portatil </t>
  </si>
  <si>
    <t>Para la dirección ejecutiva de Cidecauca donde requiere atender actividades operativas y administrativas dentro y fuera de la Institución es indispensable un equipo portátil para dicha labor.</t>
  </si>
  <si>
    <t>Silla Gerencial Ergonómica con brazos</t>
  </si>
  <si>
    <t xml:space="preserve">Por disposición y necesidad ergonómica se requiere una silla gerencial para la oficina de la dirección de Cidecauca.  </t>
  </si>
  <si>
    <t xml:space="preserve">Persianas </t>
  </si>
  <si>
    <t xml:space="preserve">Por disposición y manejo de luz se requiere dos persianas para la sala de reuniones de Cidecauca.  </t>
  </si>
  <si>
    <t>Tablero Vidrio</t>
  </si>
  <si>
    <t xml:space="preserve">Para llevar control de actividades se reiquere tablero en vidrio para la sala de reuniones de Cidecauca.  </t>
  </si>
  <si>
    <t xml:space="preserve">Archivador aéreo </t>
  </si>
  <si>
    <t xml:space="preserve">No se cuenta con archivador para custodia de documentos  e implementos para la oficina de la dirección de Cidecauca.  </t>
  </si>
  <si>
    <t>CEDES</t>
  </si>
  <si>
    <t>Plegable</t>
  </si>
  <si>
    <t>Carta de presentación del Centro de Desarrollo Sostenible Unimayor - CEDES</t>
  </si>
  <si>
    <t>1 de 1</t>
  </si>
  <si>
    <t>Tarjeta de Presentación</t>
  </si>
  <si>
    <t>Tarjeta de presentación coo Director CEDES</t>
  </si>
  <si>
    <t>Rafael Mauricio Padilla Moreno</t>
  </si>
  <si>
    <t>Conferencista</t>
  </si>
  <si>
    <t>Ponencia  dia muércoles 20 de marzo (Celebración dia del agua 22 de 2024)</t>
  </si>
  <si>
    <t>Logistica</t>
  </si>
  <si>
    <t>Organización del evento (Certificados, Suvenil, Refrigerio)</t>
  </si>
  <si>
    <t>Marca CEDES SIC</t>
  </si>
  <si>
    <t>Derechos de autor Logo CEDES</t>
  </si>
  <si>
    <t>Trípode</t>
  </si>
  <si>
    <t>Trípode de base para pendón</t>
  </si>
  <si>
    <t>Pendón</t>
  </si>
  <si>
    <t>Pendón de presentación y publicidad</t>
  </si>
  <si>
    <t>Gestión de Biblioteca</t>
  </si>
  <si>
    <t>Sistema de Gestión de Biblioteca KOHA y Aplicación NEXTBIT</t>
  </si>
  <si>
    <t>Prestación de servicios</t>
  </si>
  <si>
    <t>Sistema que permite gestionar los recursos bibliográficos en formato físico disponibles en la biblioteca Jaime Macías de la IUCMC</t>
  </si>
  <si>
    <t>Look Proxy</t>
  </si>
  <si>
    <t>Sistema que permite centralizar y administrar el acceso remoto a los recursos bibliográficos electrónicos suscritos por la IUCMC</t>
  </si>
  <si>
    <t>Repositorio Digital</t>
  </si>
  <si>
    <t>Migración  y actualización de versión  nuestro repositorio digital  permitiendionos solucionar varios conflictos que presenta con el servidor windows. Igualmente nos permite centralizar,administrar, visualizar e integrar con nuestro sistema de gestión de biblioteca  permitiendonos    generar estadisticas de los trabajaso de grado, produción intelectual de investigaciones, material docente y material de sello editorial.</t>
  </si>
  <si>
    <t>EBSCO EBOOKS &amp; JOURNALS</t>
  </si>
  <si>
    <t>Base de datos de libros y revistas académicas evaluadas por pares académicos y disponibles en línea</t>
  </si>
  <si>
    <t>Legis Xperta</t>
  </si>
  <si>
    <t>Base de datos de información jurídica, contable y tributaria</t>
  </si>
  <si>
    <t>IEEE CS</t>
  </si>
  <si>
    <t>Revistas Q1 y Q2 especializadas para la facultad de ingeniería</t>
  </si>
  <si>
    <t>EBOOKS 7/24</t>
  </si>
  <si>
    <t>Textos guía de cursos seleccionados por docentes con acceso en línea, de editoriales reconocidas como Pearson, MacGrawHill, Ediciones de la U, entre otros.</t>
  </si>
  <si>
    <t>Base de datos de 188 revistas/magazines con temas de interés general como Semana, Portafolio, Dinero, Axxis, P&amp;M, Enter, El Malpensante, Arcadia, entre otras</t>
  </si>
  <si>
    <t>Libros impresos especializados para las  4 facultades de la Institución</t>
  </si>
  <si>
    <t>Rubro destinado para la compra de material bibliográfico en formato impreso 2024 para las 4 facultades de la Institución. Es importante tener encuenta que esta activa esta en el plan de mejoramiento. Igualmente hay que adquirir material para la Facultad de Educación en epecial para la Licenciatura en musica</t>
  </si>
  <si>
    <t>Videobeam, telón y barra de sonido</t>
  </si>
  <si>
    <t>Se requiere videobeam fijado en la sala de cómputo de la biblioteca para la realización de talleres y exposiciones en recursos electrónicos</t>
  </si>
  <si>
    <t>Computador portatil</t>
  </si>
  <si>
    <t>Se requiere portatil para remplazar el equipo asignado al contratista de repositorio digital, debido a que  presenta fallas constantemente y su bateria ya no no funciona.</t>
  </si>
  <si>
    <t>Equipos de computo todo en Uno</t>
  </si>
  <si>
    <t>Se requiere cambiar los dos equipos de consulta y el equipo del auxiliar de biblioteca; su rendimiento es demasiado defectuoso y se presenta inconvenientes para el registro de usuarios en el acceso a la biblioteca</t>
  </si>
  <si>
    <t xml:space="preserve"> Memorias USB de 128GB</t>
  </si>
  <si>
    <t>Se requrieren dispositivos USB para el desarrollo de actvidades de biblioteca(almacenamiento de información)</t>
  </si>
  <si>
    <t>Impresora de codigos y label para rotulación de material bibliografico</t>
  </si>
  <si>
    <t>Se requiere comprar una impresora que permita la debida rotulación del material bibliografico,  teniendo encuenta que la impresora que  dispone la biblioteca se encuentra  dañada  y presenta obsolecencia .</t>
  </si>
  <si>
    <t>2 Deshumidificadores 24 Lt</t>
  </si>
  <si>
    <t>La humedad es un problema que aqueja a la biblioteca por las condiciones climáticas de la ciudad. Es por ello necesario la adquisición de deshumidificadores de alta calidad que permitan minimizar el impacto de la humedad en los libros.</t>
  </si>
  <si>
    <t xml:space="preserve">Escritorio </t>
  </si>
  <si>
    <t>La biblioteca requiere disponer de un escritorio para ubicación del puesto de trabajo de la contratista de procesamiento tecnico</t>
  </si>
  <si>
    <t>Sillas ergonomicas</t>
  </si>
  <si>
    <t xml:space="preserve">La biblioteca requiere dos sillas ergonomicas para el servicio del auxiliar de biblioteca y la contratista de procesamiento tecnico </t>
  </si>
  <si>
    <t>Mesa para monitor graduable 3 alturas ref:0962</t>
  </si>
  <si>
    <t>Siguiendo recomendaciones de la visita al puesto de trabajo por parte de  salud y seguridad en el trabajo se requieren mesas o soportes graduables para monitor que permitan ubicar las pantallas en la altura correcta</t>
  </si>
  <si>
    <t>Casilleros</t>
  </si>
  <si>
    <t>La biblioteca requiere adquirir nuevos casilleros para sus usuarios hechos a la medida</t>
  </si>
  <si>
    <t>Insumos procesamiento técnico ( 1 caja de guantes de latex; 1 caja de guantes de nitrilo, 2 cajas de tapabocas, 5 resaltadores, 2 banderitas de notas, rótulos, 2 cintas anchas, 1 caja de lápices,2 cajas de lapiceros negro,  10 resmas de papel tamaño carta, 2 galones de alcohol, etc)</t>
  </si>
  <si>
    <t>permanente</t>
  </si>
  <si>
    <t>Archivo, manejo y procesamiento de documentos y libros.</t>
  </si>
  <si>
    <t>Batolas (batas de laboratorio)</t>
  </si>
  <si>
    <t>Manipulación de grandes cantidades de libros (en el movimiento de colecciones)</t>
  </si>
  <si>
    <t xml:space="preserve">Investigaciones </t>
  </si>
  <si>
    <t>Margarita Rosa  Sánchez Gozález</t>
  </si>
  <si>
    <t>FOMENTO DE LAS ACTIVIDADES EN INVESTIGACIÓN INNOVACIÓN O CREACIÓN ARTÍSTICA Y CULTURAL A TRAVÉS DE FORMULACIÓN Y EJECUCIÓN DE PROYECTOS</t>
  </si>
  <si>
    <t>2.1.2.02.02.008</t>
  </si>
  <si>
    <t>CONVOCATORIAS PARA FOMENTAR LA INVESTIGACIÓN FORMATIVA</t>
  </si>
  <si>
    <t xml:space="preserve">Catering  </t>
  </si>
  <si>
    <t>2.1.2.02.02.006</t>
  </si>
  <si>
    <t>2.1.2.02.02.009</t>
  </si>
  <si>
    <t xml:space="preserve">Capacitaciones (inscripción en eventos) </t>
  </si>
  <si>
    <t xml:space="preserve">FORTALECIMIENTO DE LAS COMPETENCIAS INVESTIGATIVAS DE INNOVACIÓN O CREACIÓN ARTÍSTICA Y CULTURAL EN LOS ESTUDIANTES, DOCENTES Y PERSONAS QUE HACEN PARTE DE LA INVESTIGACIÓN </t>
  </si>
  <si>
    <t>2.1.2.01.01.005</t>
  </si>
  <si>
    <t>Materiales</t>
  </si>
  <si>
    <t>2.1.2.02.01.003</t>
  </si>
  <si>
    <t>GENERACIÓN DE PRODUCTOS DE NUEVO CONOCIMIENTO DESARROLLO TECNOLÓGICO FORMACIÓN DE RECURSO HUMANO Y APROPIACIÓN SOCIAL DEL CONOCIMIENTO</t>
  </si>
  <si>
    <t xml:space="preserve">Impresos y publicaciones </t>
  </si>
  <si>
    <t>DIVULGACIÓN DE LOS RESULTADOS INVESTIGATIVOS DE INNOVACIÓN Y CREACIÓN ARTÍSTICA Y CULTURAL</t>
  </si>
  <si>
    <t xml:space="preserve">Equipo de computo con características específicas para diseño y diagramaciones </t>
  </si>
  <si>
    <t>Admisiones</t>
  </si>
  <si>
    <t>Diego Fernando Alegria Llanten</t>
  </si>
  <si>
    <t>Operativo de admisiones</t>
  </si>
  <si>
    <t>Carnets digital</t>
  </si>
  <si>
    <t>Carnetización</t>
  </si>
  <si>
    <t>Diaria</t>
  </si>
  <si>
    <t>Contratar los servicios para la implementación y actualizacion de los carnet digital para estudiantes, docentes, funcionarios y egresados de la UNIMAYOR para el 1 y 2 periodo academico del año 2024.</t>
  </si>
  <si>
    <t>Implementos de papeleria y suministros publicitarios</t>
  </si>
  <si>
    <t>Apoyo Admisiones</t>
  </si>
  <si>
    <t>La institución universitaria colegio mayor del cauca requiere adquirir: insumos de papelreria donde se promocionen toda la oferta academica en nuestras instalaciones y en ferias univeristairas y demas eventos a los que se asistan, insumos publicitarios( agendas,lapiceros, bolsas, vasos, manteles institucionales etc) para entregar en las jornadas de induciion a nuestros nuevos estudiantes y en los eventos que la insitucion de hace participe a nivel local, regional, nacional e internacional para el primer y segundo academico de 2024 de la IUCMC.</t>
  </si>
  <si>
    <t>Secretaría General</t>
  </si>
  <si>
    <t>Diego Fernando Muñoz Robles</t>
  </si>
  <si>
    <t>Aseo y Cafetería</t>
  </si>
  <si>
    <t>Famimax blanco triple hoja x 170 metros
Ref. 71177
Paquete x 4 rollos
Linea institucional</t>
  </si>
  <si>
    <t>84 Paquete</t>
  </si>
  <si>
    <t>Servicios de aseo y cafetería</t>
  </si>
  <si>
    <t>Entrega cada 3 meses</t>
  </si>
  <si>
    <t>Se requiere la dotación para las diferentes sedes, para brindar las condiciones mínimas de salud e higiene de la comunidad universitaria.</t>
  </si>
  <si>
    <t>Famimax precortado color natural triple hoja x 100m
Ref. 73689
Paquete x 6 rollos
Linea institucional</t>
  </si>
  <si>
    <t>36  Paquete</t>
  </si>
  <si>
    <t>Servilleta Familia institucional
Ref. 72609
Paquete x 600 servilletas 23cm x 13.5cm
Linea institucional</t>
  </si>
  <si>
    <t>10  Paquete</t>
  </si>
  <si>
    <t>Paño de limpieza Wypall
Rollo precortado 28cm x 42cm x 88 hojas
Ref. SAP 30163165
Kymberly Clark</t>
  </si>
  <si>
    <t>10  Rollo</t>
  </si>
  <si>
    <t>Café tostado, molido de consumo nacional</t>
  </si>
  <si>
    <t>300  Libra</t>
  </si>
  <si>
    <t>Se requiere la adquisición de productos alimenticios con el fin de brindar estos en las diferentes reuniones y eventos que se desarrollarán por parte de la Institución durante la vigencia.</t>
  </si>
  <si>
    <t>Bebida aromática, sabores surtidos
Caja x 20 unidades</t>
  </si>
  <si>
    <t>200  Caja</t>
  </si>
  <si>
    <t>Jabón gota espuma para manos
Ref. 520501
Familia Tork x 1000ml
Linea institucional</t>
  </si>
  <si>
    <t>20 Tarro</t>
  </si>
  <si>
    <t>Limpiador multiusos desinfectante
Base activa: Hipoclorito de sodio
Galón x 3.8 litros</t>
  </si>
  <si>
    <t>96  Galón</t>
  </si>
  <si>
    <t>Acido muriático
Presentación x Galón de 3.8 litros</t>
  </si>
  <si>
    <t>Se requiere el suministro de sustancias para el tratamiento de los pisos, muros y demás elementos que requieran desinfección.</t>
  </si>
  <si>
    <t>Cera para pisos
Líquida y autobrillante
Presentación x Galón de 3.8 litros</t>
  </si>
  <si>
    <t>Se requiere la compra de insumos para el tratamiento y mantenimiento de los pisos de las diferentes sedes de la institución.</t>
  </si>
  <si>
    <t>Detergente en polvo
Presentación x 1 Kg</t>
  </si>
  <si>
    <t>36  Bolsa</t>
  </si>
  <si>
    <t>Jabón líquido para manos
Presentación x Galón de 3.8 litros</t>
  </si>
  <si>
    <t>Limpiador para pisos laminados en madera
Presentación x Galón de 3.8 litros</t>
  </si>
  <si>
    <t>Papel higiénico doble 
Presentación Rollo x 27 metros</t>
  </si>
  <si>
    <t>24  Rollo</t>
  </si>
  <si>
    <t>Removedor de cera
Presentación x Galón de 3.8 litros</t>
  </si>
  <si>
    <t>Sellador para pisos autobrillante y autodeslizante
Presentación x Galón de 3.8 litros</t>
  </si>
  <si>
    <t>Silicona líquida para pisos
Presentación x Galón de 3.8 litros</t>
  </si>
  <si>
    <t>Vaso desechable ecológico
Capacidad 4 onzas
Paquete x 50 unidades</t>
  </si>
  <si>
    <t>50 Paquete</t>
  </si>
  <si>
    <t>Azúcar refinado
Paquete x 200 unidades
Presentación Tubitos x 5 gramos</t>
  </si>
  <si>
    <t>100  Paquete</t>
  </si>
  <si>
    <t>Bolsa negra para basura 
Dimensiones 90cm x 65cm
Calibre 2
Paquete x 10 unidades</t>
  </si>
  <si>
    <t>30  Paquete</t>
  </si>
  <si>
    <t>Se requieren insumos para el manejo y retiro de basuras y desperdicios generados en las diferentes sedes de la institución.</t>
  </si>
  <si>
    <t>Bolsa blanca para basura 
Dimensiones 90cm x 65cm
Calibre 2
Paquete x 10 unidades</t>
  </si>
  <si>
    <t>Bolsa verde para basura 
Dimensiones 90cm x 65cm
Calibre 2
Paquete x 10 unidades</t>
  </si>
  <si>
    <t>Bolsa gris para basura 
Dimensiones 50cm x 40cm
Calibre 2
Paquete x 10 unidades</t>
  </si>
  <si>
    <t>Escoba triangular
Mango metálico</t>
  </si>
  <si>
    <t>20  Unidad</t>
  </si>
  <si>
    <t>Se requiere la adquisición de insumos para las labores rutinarias de aseo que se desarrollan en las diferentes sedes de la Institución.</t>
  </si>
  <si>
    <t>Esponja multiusos</t>
  </si>
  <si>
    <t>28  Unidad</t>
  </si>
  <si>
    <t>Mecha para trapero
34cm x 15cm
Algodón pabilo + Mago metálico</t>
  </si>
  <si>
    <t>16  Unidad</t>
  </si>
  <si>
    <t>Palito mezclador para café
Linea ecológica
Paquete x 2000 unidades</t>
  </si>
  <si>
    <t>5  Unidad</t>
  </si>
  <si>
    <t>Recogedor plástico con banda + Mango</t>
  </si>
  <si>
    <t>Trapero de hilaza + Mango</t>
  </si>
  <si>
    <t>Ambientador líquido
Aromas surtidos
Presentación x Galón de 3.8 litros</t>
  </si>
  <si>
    <t>36  Galón</t>
  </si>
  <si>
    <t>Papelería y útiles escolares</t>
  </si>
  <si>
    <t>Papel ecológico tamaño carta
Gramaje 75 gr/m2
Presentación Resma x 500 unidades</t>
  </si>
  <si>
    <t>150  Resma</t>
  </si>
  <si>
    <t>Productos de papelería y elementos de escritorio</t>
  </si>
  <si>
    <t>Entrega cada 6 meses</t>
  </si>
  <si>
    <t>Utiles de escritorio y elementos de papeleria necesarios para las diferentes actividades académicas y administrivas que se desarrollarán en la Institución.</t>
  </si>
  <si>
    <t>Papel ecológico tamaño oficio
Gramaje 75 gr/m2
Presentación Resma x 500 unidades</t>
  </si>
  <si>
    <t>20  Resma</t>
  </si>
  <si>
    <t>Papel tipo Opalina
Gramaje 180 gr/m2
Presentación Resma x 500 unidades</t>
  </si>
  <si>
    <t>3 Resma</t>
  </si>
  <si>
    <t>Carpeta blanca de 4 alas
Gramaje de 200 gr/m2</t>
  </si>
  <si>
    <t>50  Unidad</t>
  </si>
  <si>
    <t>Carpeta gris de 4 alas
Gramaje de 200 gr/m2</t>
  </si>
  <si>
    <t>Carpeta de Yute
2 tapas, Tamaño oficio
Marcadas con logo institucional a dos tintas
Refuerzo lateral</t>
  </si>
  <si>
    <t>500  Unidad</t>
  </si>
  <si>
    <t>Lamina de cartón paja
Presentación x Pliego</t>
  </si>
  <si>
    <t>Cartulina española
Colores surtidos
Presentación x 1/2 Pliego</t>
  </si>
  <si>
    <t>Papel seda 
Colores surtidos
Presentación x Pliego</t>
  </si>
  <si>
    <t>100  Unidad</t>
  </si>
  <si>
    <t>Sobre de manila tamaño carta con logo institucional</t>
  </si>
  <si>
    <t>Sobre de manila tamaño pliego con logo institucional</t>
  </si>
  <si>
    <t>Boligrafo tinta gel color negra</t>
  </si>
  <si>
    <t>Boligrafo tinta gel color roja</t>
  </si>
  <si>
    <t>Boligrafo tinta gel color azul</t>
  </si>
  <si>
    <t>Borrador para tablero
Tipo felpa + base madera</t>
  </si>
  <si>
    <t>150  Unidad</t>
  </si>
  <si>
    <t>Marcador borrable para tablero
Recargable 
Color rojo</t>
  </si>
  <si>
    <t>Marcador borrable para tablero
Recargable 
Color azul</t>
  </si>
  <si>
    <t>Marcador borrable para tablero
Recargable 
Color verde</t>
  </si>
  <si>
    <t>Marcador borrable para tablero
Recargable 
Color negro</t>
  </si>
  <si>
    <t>Tinta marcador borrable para tablero
Presentación x 30 ml
Color rojo</t>
  </si>
  <si>
    <t>Tinta marcador borrable para tablero
Presentación x 30 ml
Color azul</t>
  </si>
  <si>
    <t>Tinta marcador borrable para tablero
Presentación x 30 ml
Color verde</t>
  </si>
  <si>
    <t>Tinta marcador borrable para tablero
Presentación x 30 ml
Color negro</t>
  </si>
  <si>
    <t>Hojas de cuadrernillo
Presentación Cuadriculado x 100 unidades</t>
  </si>
  <si>
    <t>Papel foamy
Tamaño 1/8
Colores surtidos
Presentación x 10 unidades</t>
  </si>
  <si>
    <t>50  Paquete</t>
  </si>
  <si>
    <t>Silicona líquida
Presentación x 100 ml</t>
  </si>
  <si>
    <t>20  Tarro</t>
  </si>
  <si>
    <t>Pegante en barra
Presentación x barra 40 gramos</t>
  </si>
  <si>
    <t>20  Barra</t>
  </si>
  <si>
    <t>Banderitas Post-it
Colores surtidos neón
Presentación Taco x 140 unidades</t>
  </si>
  <si>
    <t>20  Taco</t>
  </si>
  <si>
    <t>Notas adhesivas Post-it
Colores surtidos neón
Presentación 76mm x 76mm Taco x 300 unidades</t>
  </si>
  <si>
    <t>Lapiz negro No.2
Mina de grafito
Presentación x unidad</t>
  </si>
  <si>
    <t>120  Unidad</t>
  </si>
  <si>
    <t>Taja lápiz con depósito
Presentación x unidad</t>
  </si>
  <si>
    <t>Tijeras multiuso
Acero con mango de plástico
Presentación x unidad</t>
  </si>
  <si>
    <t>10  Unidad</t>
  </si>
  <si>
    <t>Borrador de nata
Presentación x unidad</t>
  </si>
  <si>
    <t>Cinta doble Faz
Presentación Rollo 18mm x 1m</t>
  </si>
  <si>
    <t>Humedecedor dactilar
Presentación x 14 gramos</t>
  </si>
  <si>
    <t>Huellero almohadilla dactilar
Presentación cajita redonda + tinta</t>
  </si>
  <si>
    <t>Gancho plástico para legajador
Presentación x 20 unidades</t>
  </si>
  <si>
    <t>Block iris de colores, paquete por 35 unidades</t>
  </si>
  <si>
    <t>11 Unidad</t>
  </si>
  <si>
    <t>Caja de colores escolares Caja x 12 unidades</t>
  </si>
  <si>
    <t>8 Unidad</t>
  </si>
  <si>
    <t>Pliego de papel Kraft</t>
  </si>
  <si>
    <t>60 Unidad</t>
  </si>
  <si>
    <t>Pliego de papel bond</t>
  </si>
  <si>
    <t>Pliego de cartulina española</t>
  </si>
  <si>
    <t>120 Unidad</t>
  </si>
  <si>
    <t>Caja de marcadores permanentes, colores surtidos x 10 unidades</t>
  </si>
  <si>
    <t>16 Unidad</t>
  </si>
  <si>
    <t>Paquete de bombas de colores (Azul Rey, Dorado, Blanco, Azul claro) paquete x 12 unidades R12</t>
  </si>
  <si>
    <t>20 Unidad</t>
  </si>
  <si>
    <t>Caja de chinches planos x 100 unidades</t>
  </si>
  <si>
    <t>Caja de clips pequeños x 100 unidades</t>
  </si>
  <si>
    <t>Caja de clips mariposa x 50 unidades</t>
  </si>
  <si>
    <t>Barra de silicona en barra</t>
  </si>
  <si>
    <t>Pistola de silicona para barras delgadas</t>
  </si>
  <si>
    <t>2 Unidad</t>
  </si>
  <si>
    <t>Caja archivadora Ref. #200</t>
  </si>
  <si>
    <t>300 Unidad</t>
  </si>
  <si>
    <t>Rollo de Nylon transparente de 90 libras x 100 metros</t>
  </si>
  <si>
    <t>200 Unidad</t>
  </si>
  <si>
    <t>Ferretería</t>
  </si>
  <si>
    <t>Tipo Koraza/Similar - Color Blanco puro</t>
  </si>
  <si>
    <t>10 Cuñete</t>
  </si>
  <si>
    <t>Elementos de ferretería</t>
  </si>
  <si>
    <t xml:space="preserve">Elementos necesarios para el mantenimiento y ejecución de adecuaciones en las diferentes sedes de la Institución </t>
  </si>
  <si>
    <t>Tipo Koraza/Similar - Color Desierto</t>
  </si>
  <si>
    <t>5 Cuñete</t>
  </si>
  <si>
    <t>Disco de corte de 4 1/2" abrasivo 
Corte general de metal</t>
  </si>
  <si>
    <t>Lija de agua de grano No. 150 
Caja x 10 unidades c/u
23 cm de ancho x 28 cm de alto aproximadamente</t>
  </si>
  <si>
    <t>10 Unidad</t>
  </si>
  <si>
    <t>Cinta Teflón 1/2 Pulgadas Por 10 Metros
Caja por 50 Rollos</t>
  </si>
  <si>
    <t>Tornillo placa fibrocemento
Punta broca 7 x 1 1/4" x 100 unidades</t>
  </si>
  <si>
    <t>5000 Unidad</t>
  </si>
  <si>
    <t>Tornillo Extraplano
 8x1/2" Punta Broca x 100 unidades</t>
  </si>
  <si>
    <t>Tornillo Extraplano
8x1/2" Punta Aguda x 100 unidades</t>
  </si>
  <si>
    <t>Lámina de fibrocemento de 6mm</t>
  </si>
  <si>
    <t>Canal Base 9 3" 5/8" x 1"
0.38mm 2.44m NTC 5680
2.44m de longitud</t>
  </si>
  <si>
    <t>15 Unidad</t>
  </si>
  <si>
    <t>Perfil Paral base 9 3" 1/2" x 1 5/8"
0.55mm 3.05m NTC 5680
3.05m de longitud</t>
  </si>
  <si>
    <t>Brocha profesional de 4"</t>
  </si>
  <si>
    <t>5 Unidad</t>
  </si>
  <si>
    <t>Brocha profesional de 2"</t>
  </si>
  <si>
    <t>Cal hidratada para pintura de muros
Presentación x 10 Kg</t>
  </si>
  <si>
    <t>Mineral con óxidos de hierro de alta calidad
Presentación Caja x 1 libra</t>
  </si>
  <si>
    <t>Llave Regulación 
Plástica Sencilla 
Para Cisterna, Lavamanos</t>
  </si>
  <si>
    <t>Manguera de acople lavamanos
60cm de longitud
Plástico PVC</t>
  </si>
  <si>
    <t>Manguera de acople sanitario
60cm de longitud
Plástico PVC</t>
  </si>
  <si>
    <t>Acronal de 50% de solidos
Presentación x 1 galon</t>
  </si>
  <si>
    <t>Grapa 1 ¼" x 9 mm 
Galvanizada 
Caja x 500g</t>
  </si>
  <si>
    <t>Puntilla con cabeza 2"
Presentación caja x 500 gramos</t>
  </si>
  <si>
    <t>Puntilla con cabeza 2" 1/2"
Presentación caja x 500 gramos</t>
  </si>
  <si>
    <t>Hoja de segueta
Caja x 10 unidades</t>
  </si>
  <si>
    <t>Estuco en polvo para muros</t>
  </si>
  <si>
    <t>Cemento blanco x 50 Kg c/u</t>
  </si>
  <si>
    <t>Cemento gris x 50 Kg c/u</t>
  </si>
  <si>
    <t>Mantenimiento de infraestructura Institucional</t>
  </si>
  <si>
    <t>1 Global</t>
  </si>
  <si>
    <t>Servicios de construcción</t>
  </si>
  <si>
    <t>Programado para ejecución cada 3 meses</t>
  </si>
  <si>
    <t>Dadas las condiciones de lluvias durante el año 2024 es necesario que se intervengan las cubiertas se han afectado en las sedes Casa Obando y Encarnación, por tanto será necesario el mantenimiento integral e las misma. Por otra parte, se deberán realizar actividades de enlucimiento de las fachadas durante la semana santa, se requiere contratar los servicios a terceros dado que la institución no cuenta con el personal y equipos necesarios , y por ultimo se realizarán actividades de adecuación y mantenimiento general para las diferentes sedes.</t>
  </si>
  <si>
    <t>Fumigación y control de polilla en todas las sedes de la Institución (Febrero, Junio y Noviembre)</t>
  </si>
  <si>
    <t>3 Fumigaciones</t>
  </si>
  <si>
    <t xml:space="preserve">Servicios prestados a las empresas y servicios de producción </t>
  </si>
  <si>
    <t>Programado para 3 veces al año</t>
  </si>
  <si>
    <t>Dadas las condiciones de antigüedad y materialidad de algunos de los inmuebles de la institución, se requiere la fumigación de plagas durante tres veces en el año</t>
  </si>
  <si>
    <t xml:space="preserve">Servicio de vigilancia  </t>
  </si>
  <si>
    <t>Durante las 12 meses del año</t>
  </si>
  <si>
    <t>Salvaguarda de los bienes inmuebles para cada una de las sedes de la Institución.</t>
  </si>
  <si>
    <t>Servicio de aseo</t>
  </si>
  <si>
    <t>Al no contar con el personal necesario para las labores de aseo y mantenimiento, es neceasrio la contratación de una empresa que suministre el personal necesario para realizar el aseo y mantenimiento rutinario de cada una de las sedes de la Institución</t>
  </si>
  <si>
    <t>Arrendamiento de bien inmueble</t>
  </si>
  <si>
    <t>Servicios financieros y servicios conexos, servicios inmobiliarios y servicios de leasing</t>
  </si>
  <si>
    <t>Dado que no se cuenta con la infraestructura necesaria para el total del personal administrativo, se requiere para la vigencia 2024 el alquiler de un bien inmueble con capacidad de 30 oficinas en las que puedan ubicarse contratistas y personal de planta. En el centro de la ciudad de Popayán pueden encontrarse edificaciones que suplan esta necesidad.</t>
  </si>
  <si>
    <t>Arrendamiento de vehículo</t>
  </si>
  <si>
    <t>Servicios de alojamiento; servicios de suministro de comidas y bebidas; servicios de transporte; y servicios de distribución de electricidad, gas y agua</t>
  </si>
  <si>
    <t>Para las diferentes actividades desarrolladas por parte de la rectoría, se requiere el medio de transporte para el desplazamiento dentro y fuera de la ciudad de Popayán, por tanto se justifica la contratación de una empresa dedicada al transporte de personas, y que brinde el servicio dentro y fuera de la ciudad.</t>
  </si>
  <si>
    <t>Seguros muebles e inmuebles, contratos y contratos</t>
  </si>
  <si>
    <t xml:space="preserve">El seguro inmobiliario cubre distintos eventos, como accidentes, robos, terremotos, entre otros, permitiéndo cuidarel patrimonio de la Institución en caso de que haya pérdidas parciales o totales de los inmuebles. </t>
  </si>
  <si>
    <t>Muebles del tipo utilizado en la oficina</t>
  </si>
  <si>
    <t>Suministro de gabinete cajonera con dos puertas deslizantes en madera tipo cedro con dimensiones 0.80m x 0.75m x 0.50m</t>
  </si>
  <si>
    <t>1 Unidades</t>
  </si>
  <si>
    <t>Entrega para los 3 primeros meses del año</t>
  </si>
  <si>
    <t>Elemento por solucitud del área de admisiones para ser usado como archivador de elementos y materiales que en el momento no tienen donde acopiarse.</t>
  </si>
  <si>
    <t>Silla de escritorio ergonómica, con apoyo lumbar base nylon rodachinas nylon brazos, tapizado de tela</t>
  </si>
  <si>
    <t>Dado que no se cuentan para algunos funcionarios las sillas adecuadas para el confort de los fucionarios y contratistas de la institución</t>
  </si>
  <si>
    <t>Reposa pies</t>
  </si>
  <si>
    <t>30 Unidades</t>
  </si>
  <si>
    <t>Base pantalla</t>
  </si>
  <si>
    <t>Archivador tipo locker</t>
  </si>
  <si>
    <t>10 Unidades</t>
  </si>
  <si>
    <t>Ventilador</t>
  </si>
  <si>
    <t>4 Unidades</t>
  </si>
  <si>
    <t>División de oficina con mueble en L de 1.60m x 0.80m (Inlcuye modificaciones e instalación de paneles divisorios)</t>
  </si>
  <si>
    <t>8 Unidades</t>
  </si>
  <si>
    <t>Se requiere la adecuación del puesto de trabajo de funcionarios en la decanatura de ciencias sociales (Nancy Mejía), y los puesto de trabajo para los docentes de la sala de profesores de inglés</t>
  </si>
  <si>
    <t>Rectoría</t>
  </si>
  <si>
    <t>Hector Sanchez Collazos</t>
  </si>
  <si>
    <t>Arrendamiento de Fotocopiadora</t>
  </si>
  <si>
    <t>Arrendamiento durante los 12 meses del año</t>
  </si>
  <si>
    <t>Dado que no se cuenta con el equipo necesario para las labores de fotocopiado, e impresión en las oficinas de las sedes de la institución, y resulta eficiente y económico el alquiler de este equipo, se requiere contratar una empresa para el alquiler y soporte de los mismos.</t>
  </si>
  <si>
    <t>Durante los 12 meses del año</t>
  </si>
  <si>
    <t>Se requiere el transporte aéreo para la atención de los diferentes compromisos institucionales para la vigencia 2024 en diferentes ciudades del páis.</t>
  </si>
  <si>
    <t>Membresías</t>
  </si>
  <si>
    <t>Red Instituciones tecnicas, profesionales y tecnológicas y universitaria públicas REDTTU</t>
  </si>
  <si>
    <t>La Entidad  busca fortalecer la Educación Técnica Profesional y Tecnológica, como eje fundamental de la competitividad y el desarrollo del país, por tanto es necesaria la afiliacion a la REDTTU</t>
  </si>
  <si>
    <t>ASI es Cauca</t>
  </si>
  <si>
    <t xml:space="preserve">Lugar: ICESI 
Docente: 2
Visita de reconocimiento a espacios de la ICESI como es el Estudio de grabación y conocer como han logrado mantenerse en la vanguardia de la tecnología aplicada al sonido y la música para poder exponer a sus estudiantes las herramientas y técnicas que se estén utilizando en los centros de producción musical más avanzados del mundo, además de crear vinculos docentes y estudiantes del programa Música.
</t>
  </si>
  <si>
    <t>Propuesta de salón literario orientado a motivar y fortalecer el uso del idioma  en los estudiantes Universitarios, especialmente de la Licenciatura en Español e Ingés y Licenciatura en Música.</t>
  </si>
  <si>
    <t>Silla Escritorio Ergonomica Oficina Giratoria Secretarial Computador Brazos:
Peso y dimensiones
Altura del respaldo: 58 cm_Altura de la silla: 104 cm_Profundidad de la silla: 48 cm_Ancho de la silla: 47 cm_Peso de la silla: 9.8 kg_Profundidad del asiento: 48 cm_Ancho del asiento: 47 cm_Ancho del respaldo: 47 cm_Altura mínima del piso al asiento: 46 cm_Altura máxima del piso al asiento: 56 cm_Altura mínima de la silla: 94 cm_Altura máxima de la silla: 104 cm</t>
  </si>
  <si>
    <t>Mobiliario</t>
  </si>
  <si>
    <t>Escarner para radicar toda la documentacion que ingresa a ventanilla unica, digitalizaciòn de documentos que requieren las demas àreas</t>
  </si>
  <si>
    <t>Scaner de archivo workforce Ds870 duplex Epson</t>
  </si>
  <si>
    <t>La Unimayor por tener 4 facultades y 3 sedes, es necesario contar por ahora con 6 scaner con el fin de escanear toda la informacon que ingrsa y sale de la institución</t>
  </si>
  <si>
    <t>Diana Alejandra Martinez</t>
  </si>
  <si>
    <t>Jorge Leonardo Rojas Ruiz</t>
  </si>
  <si>
    <t>Olga Lucía Sinisterra Mosquera</t>
  </si>
  <si>
    <t>Señaletica Inclusiva</t>
  </si>
  <si>
    <t>La inclusión de las personas con discapacidad es un factor fundamental para los procesos institucionales, se busca generar ambientes accesibles y desarrollar contenidos específicos,
en un espacio donde la información sea universal, inclusiva e igualitaria para todas las personas.
En ese sentido es neceario garantizar  la ACCESIBILIDAD en la institución, la cual se entiende como la posibilidad para que las personas con discapacidad permanente o transitoria puedan desarrollar actividades en edificios y diferentes ámbitos, donde se puedan desplazar con independencia.</t>
  </si>
  <si>
    <t>Materiales para la fabricación de la señalética inclusiva de las sedes de la Institución Universitria Colegio Mayor del Cauca, tales como laminas de acrilico, perdigones, papel adhesivo y herramientas de apoyo.</t>
  </si>
  <si>
    <t>Actividad de la Facultad de Educación, encaminada a reconocer y retroalimentar las experiencias efectivas en el ejercicio docente, a traves de su trayectoria profesional, con niños, jovenes y adultos.</t>
  </si>
  <si>
    <t>Las pruebas de usabilidad requieren que los usuarios participantes de la prueba estén los mas aislados posible sen términos de ruido externo que pueda generar interferencia en la prueba. 
REF: Bose Noise Cancelling Headphones 700</t>
  </si>
  <si>
    <t>Alexander Salazar Tobar</t>
  </si>
  <si>
    <t>Jairo Alexander Astudillo Lagos</t>
  </si>
  <si>
    <t>Didier Rubén Córdoba Lozada</t>
  </si>
  <si>
    <t>Jorge Olmedo Castro Pino</t>
  </si>
  <si>
    <t>Facultad de ciencias sociales y administrativas</t>
  </si>
  <si>
    <t>Facultad de arte y diseño</t>
  </si>
  <si>
    <t>Facultad de ingeniería</t>
  </si>
  <si>
    <t>Bienestar institucional</t>
  </si>
  <si>
    <t>Facultad de educación</t>
  </si>
  <si>
    <t>Centro de desarrollo sostenible</t>
  </si>
  <si>
    <t>Comunicaciones</t>
  </si>
  <si>
    <t>Javier Muñoz Hoyos</t>
  </si>
  <si>
    <t>PLAN ESTRATÉGICO DE COMUNICACIÓN INSTITUCIONAL</t>
  </si>
  <si>
    <t>Permanente</t>
  </si>
  <si>
    <t>Por temas de uso, la cámara de comunicaciones adquirida hace aproximádamente 6 años, presentó fallas técnicas y se dió de baja, después de una revisión técnica acompañada del Proceso de TIC. En este contexto, durante el 2022 y 2023, Comunicaciones está cubriendo las necesidades institucionales con una cámara prestada, propiedad de UNIMAYOR Virtual, cuya devolución estaba programada para el mes de enero de 2023 y se extendió a enero de 2024. Así las cosas, se requiere urgentemente de esta herramienta de foto y video, para sostener la calidad y ritmo de trabajo que demandan las dinámicas institucionales, en relación con cubrimientos periodísticos, fotográficos y audiovisuales de todos los Procesos, Subprocesos y Facultades.</t>
  </si>
  <si>
    <t>Considerando la necesidad de compra de la Cámara para producción fotográfica y audiovisual de UNIMAYOR (ïtem anterior), el Subproceso de Comunicaciones requiere que complementario se adquiera un par de baterías originales con las que se asegure el funcionamiento de la misma. Esto teniendo en cuenta que el cuerpo de las Cámaras Réflex no incluyen las respectivas baterías.</t>
  </si>
  <si>
    <t>A partir de la apropiación de las redes sociales (Facebook, Instagram, TikTok) como canales oficiales de la Institución Universitaria, por parte de usuarios internos y externos, y considerando las nuevas narrativas y tendencias audiovisuales que cada plataforma exige en las estrategias comunicativas de hoy, se requiere adquirir esta herramienta para fortalecer, agilizar, profesionalizar y aumentar la calidad el trabajo comunicativo de la Institución Universitaria, en estas plataformas.</t>
  </si>
  <si>
    <t>Diagnosticando las dinámicas y tendencias de la actividad de prensa, especialmente aquellas que requieren de entrevistas inmediatas (en campo) o con más de un entrevistado, además de las nuevas narrativas de plataformas como redes sociales, en las que no se requiere solo calidad en la imagen sino también en el audio, se requiere de esta herramienta técnica con la que se fortalece, agiliza, profesionaliza y aumenta la calidad el trabajo comunicativo de la Institución Universitaria, especialmente desde la línea de prensa y los respectivos formatos periodísticos (Realizados con cámara profesional de foto y video y con teléfono móvil)</t>
  </si>
  <si>
    <t xml:space="preserve">Considerando las nuevas dinámicas de los eventos institucionales, presenciales y con transmisión online, es necesario este transmisor para mover la cámara a distintas posiciones del escenario donde se desarrolla la actividad y obtener diferente ángulos de cámara, sin necesidad de cables. Además, se puede monitorear y trasmitir a distancias largas en full HD y 4K, brindando al expectador interno o externo una evento visual de mejor calidad. </t>
  </si>
  <si>
    <t>Los eventos institucionales, propios e interinstitucionales, se han popularizado en horarios nocturnos dentro y fuera de las instalaciones de UNIMAYOR. A su vez, una de las Facultades más grandes de la Institución (Fac. CSyA) genera un buen número de eventos nocturnos para sus estudiantes de la noche. En este contexto, la adquisión de este equipo para las actividades del Subproceso de Comunicaciones, en estos horarios,  fortalece, agiliza, profesionaliza y aumenta la calidad del trabajo comunicativo, publicitario e informativo de la Institución Universitaria.</t>
  </si>
  <si>
    <t xml:space="preserve">El área de comunicaciones presta el servicio de impresión a color, a los diferentes procesos y Facultades de la institución, por lo tanto, se requiere el suministro necesario para la operatividad de la impresora y solventar los requerimientos de las solicitudes.
Se requiere de las 4 tintas para su correcto funcionamiento.
</t>
  </si>
  <si>
    <t>El área de comunicaciones presta el servicio de impresión a color, a los diferentes procesos y Facultades de la institución. Si bien cada Proceso o Facultad que solicita apoyo de impresión trae el respectivo papel, se requiere tener dos resmas en el subproceso de comunicaciones para atender imprevistos o solicitudes extraordinarias de algún proceso.</t>
  </si>
  <si>
    <t>Material de impulso o POP para el posicionamiento, reconocimiento y apropición de la marca UNIMAYOR.</t>
  </si>
  <si>
    <t>Toda organización, entre ellas UNIMAYOR, requiere de material de promoción o POP para impulsar de una manera indirecta, interna y externa, el reconocimiento y apropiación de su marca o identidad institucional. En este contexto, se requiere contar con material de impulso que permita seguir gestionando la marca de UNIMAYOR como la Institución de Educación Superior Pública, Incluyente y de Calidad.</t>
  </si>
  <si>
    <t>Pauta publicitaria en medios de comunicación externos y plataformas digitales para Marketing Digital.</t>
  </si>
  <si>
    <t xml:space="preserve">Para el fortalecimiento de la Imagen Institucional, divulgación de las dinámicas de la Institución y la promoción de la oferta académica de pregrado, postgrado e inglés, se hace necesario contar con el apoyo de pauta publicitaria en Radio, TV, Prensa Impresa y Medios o Plataformas Digitales. Esto también nos permitiría tener medios aliados para ruedas de prensa, visita de medios y divulgación de boletines de prensa institucionales. </t>
  </si>
  <si>
    <t xml:space="preserve">Catering y/o apoyo logístico para atención del día del periodista, y aniversario de Camarín Te Ve. </t>
  </si>
  <si>
    <t xml:space="preserve">En el marco del relacionamiento público con periodistas y directores de medios de Comunicación, y la gestión de la comunicación externa, se requiere brindar una atención a los mismos para agradecer el apoyo brindado en la divulgación de información sin pauta publicitaria, y el posicionamiento de la marca a través de estos medios externos, eligiendo el día de los periodistas como la fecha oportuna para este proceso. Este relacionamiento también nos abre las puertas a nuevos espacios informativos sin costo, para la socialización de información institucional. A su vez, se requiere un compartir para la comunidad interna (Administrativos y docentes UNIMAYOR), en el que se celebre el 5to. Aniversario del Magazín Informativo Audiovisual Camarín Te Ve. En esta última actividad, también se hará una reinducción sobre las dinámicas, apoyos y procedimientos de Comunicaciones, como un Subproceso Transversal a los demás. </t>
  </si>
  <si>
    <t xml:space="preserve">GESTIÓN DE LA IMAGEN, OFERTA Y SERVICIOS ACADÉMICOS DE LA INSTITUCIÓN. </t>
  </si>
  <si>
    <t>Base de datos</t>
  </si>
  <si>
    <t>2.1.2.02.01 Materiales y suministros</t>
  </si>
  <si>
    <t>2.1.2.02.01.004 Productos metálicos, maquinaria y equipo</t>
  </si>
  <si>
    <t>CLASIFICACION</t>
  </si>
  <si>
    <t>NOMBRE DEL RUBRO</t>
  </si>
  <si>
    <t>CPC</t>
  </si>
  <si>
    <t>2.1.2.01 Adquisición de activos no financieros</t>
  </si>
  <si>
    <t>2.1.2.01.01.005 Otros activos fijos</t>
  </si>
  <si>
    <t>2.1.2.02.02 Adquisición de servicios</t>
  </si>
  <si>
    <r>
      <t xml:space="preserve">La Inteligencia Artificial (IA) representa uno de los avances tecnológicos más significativos de nuestra era. Su integración en el ámbito educativo no solo es una tendencia global, sino también una necesidad imperante para mantener la competitividad y relevancia académica. La Institución Universitaria Colegio Mayor del Cauca, comprometida con la excelencia educativa y la innovación, busca incorporar estas herramientas en su plan de estudios.
Con este objetivo en el segundo semestre de 2023, la Facultad de Arte y Diseño creó la electiva: Diseño Asistido por IA, en el desarrollo de la misma se presentaron importantes limitaciones porque la mayoría de las plataformas más importantes como Chat GPT, Mid Journey, así como las plataformas que soportan los desarrollos de código abierto como los CoLab de Google se volvieron de pago por una suscripción mensual, con lo cual la posibilidad experimentar y enseñar con estas plataformas se vió seriamente afectada. En ese sentido se propone que la institución adquiera una serie de estas suscripciones con los siguientes objetivos:
</t>
    </r>
    <r>
      <rPr>
        <b/>
        <sz val="10"/>
        <rFont val="Arial"/>
        <family val="2"/>
      </rPr>
      <t>Capacitación en Tecnologías Emergentes</t>
    </r>
    <r>
      <rPr>
        <sz val="10"/>
        <rFont val="Arial"/>
        <family val="2"/>
      </rPr>
      <t xml:space="preserve">: Proporcionar a los estudiantes acceso a herramientas de vanguardia en IA, como ChatGPT, para capacitarlos en competencias digitales avanzadas.
</t>
    </r>
    <r>
      <rPr>
        <b/>
        <sz val="10"/>
        <rFont val="Arial"/>
        <family val="2"/>
      </rPr>
      <t>Innovación en la Enseñanza:</t>
    </r>
    <r>
      <rPr>
        <sz val="10"/>
        <rFont val="Arial"/>
        <family val="2"/>
      </rPr>
      <t xml:space="preserve"> Utilizar estas plataformas para enriquecer los métodos de enseñanza, ofreciendo una educación más interactiva, personalizada y alineada con las exigencias del mundo moderno.
</t>
    </r>
    <r>
      <rPr>
        <b/>
        <sz val="10"/>
        <rFont val="Arial"/>
        <family val="2"/>
      </rPr>
      <t>Investigación y Desarrollo:</t>
    </r>
    <r>
      <rPr>
        <sz val="10"/>
        <rFont val="Arial"/>
        <family val="2"/>
      </rPr>
      <t xml:space="preserve"> Fomentar proyectos de investigación que involucren IA, preparando a los estudiantes para contribuir significativamente en este campo.
Con lo cual esperamos que la inversión en estas plataformas sea una apuesta hacia el futuro, garantizando que la institución y sus graduados permanezcan a la vanguardia en un mundo cada vez más tecnológico y digitalizado.
</t>
    </r>
  </si>
  <si>
    <r>
      <t xml:space="preserve">Cámara Sony Alpha A7R V sin espejo.
</t>
    </r>
    <r>
      <rPr>
        <b/>
        <sz val="10"/>
        <color theme="1"/>
        <rFont val="Arial"/>
        <family val="2"/>
      </rPr>
      <t>Especificaciones técnicas:</t>
    </r>
    <r>
      <rPr>
        <sz val="10"/>
        <color theme="1"/>
        <rFont val="Arial"/>
        <family val="2"/>
      </rPr>
      <t xml:space="preserve">
Resolución de imagen de la cámara: 61 Mpx. Resoluciones del video: 2160 px x 3840 px. El obturador tiene una velocidad máxima de: 1/8000 s. Pantalla de 3 ". Al tener enfoque manual esta cámara captura más detalles en las fotografías. Con modo autofoco. Zoom digital de 8x. Se conecta por: Wi-Fi, NFC, Bluetooth. Calidad sin límites en tus fotografías.
</t>
    </r>
    <r>
      <rPr>
        <b/>
        <sz val="10"/>
        <color theme="1"/>
        <rFont val="Arial"/>
        <family val="2"/>
      </rPr>
      <t>Referente:</t>
    </r>
    <r>
      <rPr>
        <sz val="10"/>
        <color theme="1"/>
        <rFont val="Arial"/>
        <family val="2"/>
      </rPr>
      <t xml:space="preserve">
https://www.bhphotovideo.com/c/product/1731389-REG/sony_alpha_camera.html</t>
    </r>
  </si>
  <si>
    <r>
      <t xml:space="preserve">Baterias Sony np fz100 rechargeable lithium ion battery (2280mah).
</t>
    </r>
    <r>
      <rPr>
        <b/>
        <sz val="10"/>
        <color theme="1"/>
        <rFont val="Arial"/>
        <family val="2"/>
      </rPr>
      <t xml:space="preserve">Especificaciones Técnicas: 
</t>
    </r>
    <r>
      <rPr>
        <sz val="10"/>
        <color theme="1"/>
        <rFont val="Arial"/>
        <family val="2"/>
      </rPr>
      <t xml:space="preserve">Hollyland Mars 400S PRO 1080P HDMI SDI Transmisor de vídeo inalámbrico y receptor, rango de 400 pies, latencia de 0.1s, monitoreo de 4 aplicaciones, diseño industrial.
</t>
    </r>
    <r>
      <rPr>
        <b/>
        <sz val="10"/>
        <color theme="1"/>
        <rFont val="Arial"/>
        <family val="2"/>
      </rPr>
      <t xml:space="preserve">Referente: </t>
    </r>
    <r>
      <rPr>
        <sz val="10"/>
        <color theme="1"/>
        <rFont val="Arial"/>
        <family val="2"/>
      </rPr>
      <t xml:space="preserve">
https://www.bhphotovideo.com/c/product/1333269-REG/sony_np_fz100_rechargeable_lithium_ion_battery.html</t>
    </r>
  </si>
  <si>
    <r>
      <t xml:space="preserve">Osmo Mobile 6 Slate Gray
</t>
    </r>
    <r>
      <rPr>
        <b/>
        <sz val="10"/>
        <color theme="1"/>
        <rFont val="Arial"/>
        <family val="2"/>
      </rPr>
      <t>Especificaciones técnicas:</t>
    </r>
    <r>
      <rPr>
        <sz val="10"/>
        <color theme="1"/>
        <rFont val="Arial"/>
        <family val="2"/>
      </rPr>
      <t xml:space="preserve">
Estabilizador de cardán extensible para teléfono inteligente. Abrazadera magnética para teléfono, con detección automática del mismo y alineación de la abrazadera. Carga de hasta 10,2 oz. Batería integrada para mínimo 6 horas, con su respectivo cable de carga. Varilla de extensión de 8,5". Marco compacto de fácil equilibrio y pliegue. 3 ejes (inclinación, balanceo, panorámica). bluetooth. 
</t>
    </r>
    <r>
      <rPr>
        <b/>
        <sz val="10"/>
        <color theme="1"/>
        <rFont val="Arial"/>
        <family val="2"/>
      </rPr>
      <t xml:space="preserve">Referente:
</t>
    </r>
    <r>
      <rPr>
        <sz val="10"/>
        <color theme="1"/>
        <rFont val="Arial"/>
        <family val="2"/>
      </rPr>
      <t>https://www.bhphotovideo.com/c/product/1726185-REG/dji_cp_os_00000213_01_osmo_mobile_6.html</t>
    </r>
  </si>
  <si>
    <r>
      <t xml:space="preserve">Sistema de Micrófonos Inhalámbricos Profesionales Lavaliers (2,4 GHz) con clip para 2 personas
</t>
    </r>
    <r>
      <rPr>
        <b/>
        <sz val="10"/>
        <color theme="1"/>
        <rFont val="Arial"/>
        <family val="2"/>
      </rPr>
      <t xml:space="preserve">Especificacionestécnicas:
</t>
    </r>
    <r>
      <rPr>
        <sz val="10"/>
        <color theme="1"/>
        <rFont val="Arial"/>
        <family val="2"/>
      </rPr>
      <t xml:space="preserve">Sistema de micrófono inalámbrico de doble canal con micrófono integrado. Dos (2) emisores, un (1) receptor. Micrófonos Omni integrados y micrófonos Lav incluidos. Transmisión digital serie IV de 2,4 GHz Cifrado de 128 bits. Negro. Baterías recargables. Entradas de micrófono de 1/8". Aplicación de montaje en cámara y en dispositivo móvil. Contiene cables de conexión y estuches respectivos.
</t>
    </r>
    <r>
      <rPr>
        <b/>
        <sz val="10"/>
        <color theme="1"/>
        <rFont val="Arial"/>
        <family val="2"/>
      </rPr>
      <t>Referente:</t>
    </r>
    <r>
      <rPr>
        <sz val="10"/>
        <color theme="1"/>
        <rFont val="Arial"/>
        <family val="2"/>
      </rPr>
      <t xml:space="preserve">
https://www.bhphotovideo.com/c/product/1782756-REG/rode_wipro_wireless_pro_2_person_compact.html</t>
    </r>
  </si>
  <si>
    <r>
      <t xml:space="preserve">Transmisor de vídeo en Full HD inalámbrico y receptor.
</t>
    </r>
    <r>
      <rPr>
        <b/>
        <sz val="10"/>
        <color theme="1"/>
        <rFont val="Arial"/>
        <family val="2"/>
      </rPr>
      <t>Especificaciones Técnicas:</t>
    </r>
    <r>
      <rPr>
        <sz val="10"/>
        <color theme="1"/>
        <rFont val="Arial"/>
        <family val="2"/>
      </rPr>
      <t xml:space="preserve">
Hollyland Mars 400S PRO 1080P HDMI SDI Transmisor de vídeo inalámbrico y receptor, rango de 400 pies, latencia de 0.1s, monitoreo de 4 aplicaciones, diseño industrial.
</t>
    </r>
    <r>
      <rPr>
        <b/>
        <sz val="10"/>
        <color theme="1"/>
        <rFont val="Arial"/>
        <family val="2"/>
      </rPr>
      <t>Referente:</t>
    </r>
    <r>
      <rPr>
        <sz val="10"/>
        <color theme="1"/>
        <rFont val="Arial"/>
        <family val="2"/>
      </rPr>
      <t xml:space="preserve">
https://www.bhphotovideo.com/c/product/1596638-REG/hollyland_mars_400s_pro_sdi_hdmi.html</t>
    </r>
  </si>
  <si>
    <r>
      <t xml:space="preserve">Luz LED para grabación de video
</t>
    </r>
    <r>
      <rPr>
        <b/>
        <sz val="10"/>
        <color theme="1"/>
        <rFont val="Arial"/>
        <family val="2"/>
      </rPr>
      <t xml:space="preserve">
Especificaciones técnicas:</t>
    </r>
    <r>
      <rPr>
        <sz val="10"/>
        <color theme="1"/>
        <rFont val="Arial"/>
        <family val="2"/>
      </rPr>
      <t xml:space="preserve">
Luz de video LED para uso con cámara de foto y video. 
60 LED para iluminación potente durante la grabación de vídeo (1800 lux/0,5 m 5500 K). Nivel de iluminación ajustable en un rango del 10 al 100 %. Alimentación con batería AA o batería recargable. 
Adaptable a zapata ISO o al adaptador de zapata de accesorios con bloqueo automático (ambos incluidos). Filtro de conversión de color (3200K), difusor y bolsa de transporte. Tamaño aproximado (mm): An. 120 x Al. 75 x Pr. 63 mm.
Peso aproximado: 250 g.
</t>
    </r>
    <r>
      <rPr>
        <b/>
        <sz val="10"/>
        <color theme="1"/>
        <rFont val="Arial"/>
        <family val="2"/>
      </rPr>
      <t xml:space="preserve">Referente: </t>
    </r>
    <r>
      <rPr>
        <sz val="10"/>
        <color theme="1"/>
        <rFont val="Arial"/>
        <family val="2"/>
      </rPr>
      <t xml:space="preserve">
https://www.sony.com/ug/electronics/handycam-camcorders-flashes-lights/hvl-le1#pdp_slideshow_default</t>
    </r>
  </si>
  <si>
    <r>
      <t xml:space="preserve">Botellas de tinta Epson T544, para Impresora EcoTank L3210, de 65 ml cada una. 
</t>
    </r>
    <r>
      <rPr>
        <b/>
        <sz val="10"/>
        <color theme="1"/>
        <rFont val="Arial"/>
        <family val="2"/>
      </rPr>
      <t>Especificaciones técnicas:</t>
    </r>
    <r>
      <rPr>
        <sz val="10"/>
        <color theme="1"/>
        <rFont val="Arial"/>
        <family val="2"/>
      </rPr>
      <t xml:space="preserve">
4 Botellas de tinta Epson T544 Negro
Código de tinta: T544120-AL
3 Botellas de tinta Epson T544 Cian
Código de tinta: T544220-AL
3 Botellas de tinta Epson T544 Magenta
Código de tinta: T544320-AL
3 Botellas de tinta Epson T544 Amarillo
Código de tinta: T544420-AL
</t>
    </r>
    <r>
      <rPr>
        <b/>
        <sz val="10"/>
        <color theme="1"/>
        <rFont val="Arial"/>
        <family val="2"/>
      </rPr>
      <t xml:space="preserve">
Referente (Ejemplo):
</t>
    </r>
    <r>
      <rPr>
        <sz val="10"/>
        <color theme="1"/>
        <rFont val="Arial"/>
        <family val="2"/>
      </rPr>
      <t>https://shop.epson.com.co/botella-t544220-al/p?utm_source=producto</t>
    </r>
  </si>
  <si>
    <r>
      <t xml:space="preserve">Resma de Cartulina Opalina
</t>
    </r>
    <r>
      <rPr>
        <b/>
        <sz val="10"/>
        <color theme="1"/>
        <rFont val="Arial"/>
        <family val="2"/>
      </rPr>
      <t>Referencia técnica:</t>
    </r>
    <r>
      <rPr>
        <sz val="10"/>
        <color theme="1"/>
        <rFont val="Arial"/>
        <family val="2"/>
      </rPr>
      <t xml:space="preserve">
Resma de Cartulina Opalina Carta X 200 Unidades De 180 Gramos. Acabado Mate</t>
    </r>
  </si>
  <si>
    <t xml:space="preserve">8 controles de acceso </t>
  </si>
  <si>
    <t xml:space="preserve">2.1.2.02.01.003 Otros bienes transportables (excepto productos metálicos, maquinaria y equipo) </t>
  </si>
  <si>
    <t>2.1.2.02.01.002 Productos alimenticios, bebidas y tabaco; textiles, prendas de vestir y productos de cuero</t>
  </si>
  <si>
    <t>2.1.3.04 A organizaciones nacionales</t>
  </si>
  <si>
    <t>2.1.3.04.05.001 Membresías</t>
  </si>
  <si>
    <t>2.1.2.01.01.004.01.01.02 Muebles del tipo utilizado en la oficina</t>
  </si>
  <si>
    <t>2.1.2.02.02.006 Servicios de alojamiento; servicios de suministro de comidas y bebidas; servicios de transporte; y servicios de distribución de electricidad, gas y agua</t>
  </si>
  <si>
    <t>2.1.2.02.02.005</t>
  </si>
  <si>
    <t>2.1.2.02.02.005 Servicios de la Construcción</t>
  </si>
  <si>
    <t>2.1.2.01.01.004.01.02 Instrumentos musicales</t>
  </si>
  <si>
    <t>RST</t>
  </si>
  <si>
    <t>2.1.2.02.02.009 Servicios para la comunidad, sociales y personales</t>
  </si>
  <si>
    <t>2.1.8.03</t>
  </si>
  <si>
    <t>2.1.8.03 Tasas y derechos administrativos</t>
  </si>
  <si>
    <t>2.1.8</t>
  </si>
  <si>
    <t>2.1.8 Gastos por tributos, tasas, contribuciones, multas, sanciones e intereses de mora</t>
  </si>
  <si>
    <t>2.1.2.02.01.002</t>
  </si>
  <si>
    <t>2.1.2.02.02.007</t>
  </si>
  <si>
    <t>2.1.2.02.01.004</t>
  </si>
  <si>
    <t>2.1.3.04.05.001</t>
  </si>
  <si>
    <t>Viáticos</t>
  </si>
  <si>
    <t>Movilidad</t>
  </si>
  <si>
    <t>2.1.8.01.14</t>
  </si>
  <si>
    <t>Portatil DELL G15 INTEL CORE I7-13650HX RTX 4050 6GB SSD 2TB RAM 64GB LED 15,6" FHD 120Hz
Procesador: Intel Core I7-13650hx 13ava Gen, Cantidad De Nucleos: 14, Cantidad Der Subprocesos: 20, Velocidad Maxima: Hasta 4.90ghz, Frecuencia Turbo Máxima De Efficient-Core: 3.60ghz, Potencia Base Del Procesador: 55w, Potencia Turbo Máxima: 157w, Potencia Minima Asegurada: 45w, Graficos: Nvidia Geforce Rtx 4050 6gb Gddr6, Tipo De Almacenamiento Disco: Ssd 2tb M.2 Nvme Pci Express, Capacidad De Ram: 64gb Ddr5 4800mhz, Pantalla: Led 15,6" Full Hd 1920 X 1080 120hz, Teclado Retroiluminado, Camara Web Integrada, Sistema Operativo: Windows 11 Home, Bluetooth, Wifi</t>
  </si>
  <si>
    <t>PFC</t>
  </si>
  <si>
    <t>VIÁTICOS</t>
  </si>
  <si>
    <t>2.1.2.02.02.010</t>
  </si>
  <si>
    <t>2.1.2.02.02.010 Viáticos de los funcionarios en comisión</t>
  </si>
  <si>
    <t>Rubro</t>
  </si>
  <si>
    <t>Objeto</t>
  </si>
  <si>
    <t>Adiciones/Reducciones</t>
  </si>
  <si>
    <t>Ppto Final</t>
  </si>
  <si>
    <t>Plan de compras</t>
  </si>
  <si>
    <t>Ejecucion</t>
  </si>
  <si>
    <t>Sin Ejecutar PAA</t>
  </si>
  <si>
    <t>Sin ejecutar Ppto</t>
  </si>
  <si>
    <t>2.1.1</t>
  </si>
  <si>
    <t>Gastos de personal</t>
  </si>
  <si>
    <t>2.1.2</t>
  </si>
  <si>
    <t>Adquisición de bienes y servicios</t>
  </si>
  <si>
    <t>2.1.2.01.01.004.01.01</t>
  </si>
  <si>
    <t>Muebles</t>
  </si>
  <si>
    <t>2.1.2.01.01.004.01.01.02</t>
  </si>
  <si>
    <t>2.1.2.01.01.005.02</t>
  </si>
  <si>
    <t>Productos de la propiedad intelectual</t>
  </si>
  <si>
    <t>2.1.2.01.01.005.02.03.01.01</t>
  </si>
  <si>
    <t>Paquetes de software</t>
  </si>
  <si>
    <t>2.1.2.02.01</t>
  </si>
  <si>
    <t>Materiales y suministros</t>
  </si>
  <si>
    <t>Productos alimenticios, bebidas y tabaco; textiles, prendas de vestir y productos de cuero</t>
  </si>
  <si>
    <t>Otros bienes transportables (excepto productos metálicos, maquinaria y equipo)</t>
  </si>
  <si>
    <t>Productos metálicos, maquinaria y equipo</t>
  </si>
  <si>
    <t>2.1.2.02.02</t>
  </si>
  <si>
    <t>Adquisición de servicios</t>
  </si>
  <si>
    <t>Servicios de la Construcción</t>
  </si>
  <si>
    <t>Servicios para la comunidad, sociales y personales</t>
  </si>
  <si>
    <t>Viáticos de los funcionarios en comisión</t>
  </si>
  <si>
    <t>2.1.3</t>
  </si>
  <si>
    <t>Transferencias corrientes</t>
  </si>
  <si>
    <t>2.1.3.04</t>
  </si>
  <si>
    <t>A organizaciones nacionales</t>
  </si>
  <si>
    <t>2.1.3.08</t>
  </si>
  <si>
    <t xml:space="preserve">A los hogares diferentes de prestaciones sociales </t>
  </si>
  <si>
    <t>2.1.3.13</t>
  </si>
  <si>
    <t>Sentencias y conciliaciones</t>
  </si>
  <si>
    <t>Gastos por tributos, tasas, contribuciones, multas, sanciones e intereses de mora</t>
  </si>
  <si>
    <t>2.1.8.01</t>
  </si>
  <si>
    <t>Impuestos</t>
  </si>
  <si>
    <t>Tasas y derechos administrativos</t>
  </si>
  <si>
    <t>2.1.8.04</t>
  </si>
  <si>
    <t>Contribuciones</t>
  </si>
  <si>
    <t>2.3.2</t>
  </si>
  <si>
    <t>2.3.2.01.01.004.01</t>
  </si>
  <si>
    <t>Muebles, instrumentos musicales, artículos de deporte y antigüedades</t>
  </si>
  <si>
    <t>2.3.2.01.01.004.01.02</t>
  </si>
  <si>
    <t>Instrumentos musicales</t>
  </si>
  <si>
    <t>2.3.2.01.01.005.02.03.01.01</t>
  </si>
  <si>
    <t>2.3.2.02.01</t>
  </si>
  <si>
    <t>2.3.2.02.01.003</t>
  </si>
  <si>
    <t>2.3.2.02.01.004</t>
  </si>
  <si>
    <t>2.3.2.02.02.005</t>
  </si>
  <si>
    <t>2.3.2.02.02.008</t>
  </si>
  <si>
    <t>2.3.2.02.02.009</t>
  </si>
  <si>
    <t>Código</t>
  </si>
  <si>
    <t>2.1</t>
  </si>
  <si>
    <t>Funcionamiento</t>
  </si>
  <si>
    <t>2.1.1.01</t>
  </si>
  <si>
    <t>Planta de personal permanente</t>
  </si>
  <si>
    <t>2.1.1.01.01</t>
  </si>
  <si>
    <t>Factores constitutivos de salario</t>
  </si>
  <si>
    <t>2.1.1.01.01.001</t>
  </si>
  <si>
    <t>Factores salariales comunes</t>
  </si>
  <si>
    <t>2.1.1.01.01.001.01</t>
  </si>
  <si>
    <t>Sueldo básico</t>
  </si>
  <si>
    <t>2.1.1.01.01.001.02</t>
  </si>
  <si>
    <t>Horas extras, dominicales, festivos y recargos</t>
  </si>
  <si>
    <t>2.1.1.01.01.001.04</t>
  </si>
  <si>
    <t>Subsidio de alimentación</t>
  </si>
  <si>
    <t>2.1.1.01.01.001.05</t>
  </si>
  <si>
    <t>Auxilio de transporte</t>
  </si>
  <si>
    <t>2.1.1.01.01.001.06</t>
  </si>
  <si>
    <t>Prima de servicio</t>
  </si>
  <si>
    <t>2.1.1.01.01.001.07</t>
  </si>
  <si>
    <t>Bonificación por servicios prestados</t>
  </si>
  <si>
    <t>2.1.1.01.01.001.08</t>
  </si>
  <si>
    <t>Prestaciones sociales</t>
  </si>
  <si>
    <t>2.1.1.01.01.001.08.01</t>
  </si>
  <si>
    <t>Prima de navidad</t>
  </si>
  <si>
    <t>2.1.1.01.01.001.08.02</t>
  </si>
  <si>
    <t>Prima de vacaciones</t>
  </si>
  <si>
    <t>2.1.1.01.02</t>
  </si>
  <si>
    <t>Contribuciones inherentes a la nómina</t>
  </si>
  <si>
    <t>2.1.1.01.02.001</t>
  </si>
  <si>
    <t>Aportes a la seguridad social en pensiones</t>
  </si>
  <si>
    <t>2.1.1.01.02.002</t>
  </si>
  <si>
    <t>Aportes a la seguridad social en salud</t>
  </si>
  <si>
    <t>2.1.1.01.02.003</t>
  </si>
  <si>
    <t xml:space="preserve">Aportes de cesantías </t>
  </si>
  <si>
    <t>2.1.1.01.02.004</t>
  </si>
  <si>
    <t>Aportes a cajas de compensación familiar</t>
  </si>
  <si>
    <t>2.1.1.01.02.005</t>
  </si>
  <si>
    <t>Aportes generales al sistema de riesgos laborales</t>
  </si>
  <si>
    <t>2.1.1.01.02.006</t>
  </si>
  <si>
    <t>Aportes al ICBF</t>
  </si>
  <si>
    <t>2.1.1.01.03</t>
  </si>
  <si>
    <t>Remuneraciones no constitutivas de factor salarial</t>
  </si>
  <si>
    <t>2.1.1.01.03.001</t>
  </si>
  <si>
    <t>2.1.1.01.03.001.01</t>
  </si>
  <si>
    <t>Vacaciones</t>
  </si>
  <si>
    <t>2.1.1.01.03.001.02</t>
  </si>
  <si>
    <t>Indemnización por vacaciones</t>
  </si>
  <si>
    <t>2.1.1.01.03.001.03</t>
  </si>
  <si>
    <t>Bonificación especial de recreación</t>
  </si>
  <si>
    <t>2.1.1.01.03.069</t>
  </si>
  <si>
    <t>Apoyo de Sostenimiento Aprendices SENA</t>
  </si>
  <si>
    <t>2.1.1.02</t>
  </si>
  <si>
    <t>Personal supernumerario y planta temporal</t>
  </si>
  <si>
    <t>2.1.1.02.01</t>
  </si>
  <si>
    <t>2.1.1.02.01.001</t>
  </si>
  <si>
    <t>2.1.1.02.01.001.01</t>
  </si>
  <si>
    <t>2.1.1.02.01.001.06</t>
  </si>
  <si>
    <t>2.1.1.02.01.001.07</t>
  </si>
  <si>
    <t>2.1.1.02.01.001.08</t>
  </si>
  <si>
    <t>2.1.1.02.01.001.08.01</t>
  </si>
  <si>
    <t>2.1.1.02.01.001.08.02</t>
  </si>
  <si>
    <t>2.1.1.02.02</t>
  </si>
  <si>
    <t>2.1.1.02.02.001</t>
  </si>
  <si>
    <t>2.1.1.02.02.002</t>
  </si>
  <si>
    <t>2.1.1.02.02.003</t>
  </si>
  <si>
    <t>Aportes de cesantías</t>
  </si>
  <si>
    <t>2.1.1.02.02.004</t>
  </si>
  <si>
    <t>2.1.1.02.02.005</t>
  </si>
  <si>
    <t>2.1.1.02.02.006</t>
  </si>
  <si>
    <t>2.1.1.02.03</t>
  </si>
  <si>
    <t>2.1.1.02.03.001</t>
  </si>
  <si>
    <t>2.1.1.02.03.001.01</t>
  </si>
  <si>
    <t>2.1.1.02.03.001.03</t>
  </si>
  <si>
    <t>2.1.2.01</t>
  </si>
  <si>
    <t>Adquisición de activos no financieros</t>
  </si>
  <si>
    <t>2.1.2.01.01</t>
  </si>
  <si>
    <t>Activos fijos</t>
  </si>
  <si>
    <t>2.1.2.01.01.004</t>
  </si>
  <si>
    <t>Activos fijos no clasificados como maquinaria y equip</t>
  </si>
  <si>
    <t>2.1.2.01.01.004.01</t>
  </si>
  <si>
    <t>2.1.2.01.01.004.01.02</t>
  </si>
  <si>
    <t>Otros activos fijos</t>
  </si>
  <si>
    <t>2.1.2.01.01.005.02.03</t>
  </si>
  <si>
    <t>Programas de informática y bases de datos</t>
  </si>
  <si>
    <t>2.1.2.01.01.005.02.03.01</t>
  </si>
  <si>
    <t>Programas de informática</t>
  </si>
  <si>
    <t>2.1.2.02</t>
  </si>
  <si>
    <t>Adquisiciones diferentes de activos</t>
  </si>
  <si>
    <t>2.1.3.04.05</t>
  </si>
  <si>
    <t>A otras organizaciones nacionales</t>
  </si>
  <si>
    <t>2.1.3.08.02</t>
  </si>
  <si>
    <t>Apoyo socieconómico a estudiantes</t>
  </si>
  <si>
    <t>2.1.3.13.01.001</t>
  </si>
  <si>
    <t>Sentencias</t>
  </si>
  <si>
    <t>2.1.3.13.01.002</t>
  </si>
  <si>
    <t>Conciliaciones</t>
  </si>
  <si>
    <t>Gravamen a los movimientos financieros</t>
  </si>
  <si>
    <t>2.1.8.01.52</t>
  </si>
  <si>
    <t>Impuesto predial unificado</t>
  </si>
  <si>
    <t>2.1.8.04.01</t>
  </si>
  <si>
    <t>Cuota de fiscalización y auditaje</t>
  </si>
  <si>
    <t>2.3</t>
  </si>
  <si>
    <t>Inversión</t>
  </si>
  <si>
    <t>2.3.2.01</t>
  </si>
  <si>
    <t>2.3.2.01.01</t>
  </si>
  <si>
    <t>2.3.2.01.01.004</t>
  </si>
  <si>
    <t>Activos fijos no clasificados como maquinaria y equipo</t>
  </si>
  <si>
    <t>2.3.2.01.01.005</t>
  </si>
  <si>
    <t>2.3.2.01.01.005.02</t>
  </si>
  <si>
    <t>2.3.2.01.01.005.02.03</t>
  </si>
  <si>
    <t>2.3.2.01.01.005.02.03.01</t>
  </si>
  <si>
    <t>2.3.2.02</t>
  </si>
  <si>
    <t>Otros bienes transportables (excepto productos metálicos, maquinaria y equipo) (MYS)</t>
  </si>
  <si>
    <t>2.3.2.02.02</t>
  </si>
  <si>
    <t>2</t>
  </si>
  <si>
    <t>Gastos</t>
  </si>
  <si>
    <t xml:space="preserve">Convocatoria Semilleros de Investigación - Rubro general para grupos </t>
  </si>
  <si>
    <t>VALOR</t>
  </si>
  <si>
    <t>JUSTIFICACIÓN</t>
  </si>
  <si>
    <t>NOMBRE</t>
  </si>
  <si>
    <t>CPC - DANE</t>
  </si>
  <si>
    <t>Moreno Asociados</t>
  </si>
  <si>
    <t>Julieth Pabon</t>
  </si>
  <si>
    <t>Sandra Jimenez</t>
  </si>
  <si>
    <t>Gustavo Adolfo Quira</t>
  </si>
  <si>
    <t>Cesar Luis Peña</t>
  </si>
  <si>
    <t>Isabel Cristina Melo Legarda</t>
  </si>
  <si>
    <t>Carlos Rodrigo Alegria Gomez</t>
  </si>
  <si>
    <t>Diana Jullieth Euscateggui Arcos</t>
  </si>
  <si>
    <t>Sandra Milena Diaz Ordoñez</t>
  </si>
  <si>
    <t>Carolina Castrillón Hernández</t>
  </si>
  <si>
    <t>Carlos Ivan Reyes Arredondo</t>
  </si>
  <si>
    <t>Anyi Carolina Vasquez</t>
  </si>
  <si>
    <t>BI</t>
  </si>
  <si>
    <t>Mauro Pantoja</t>
  </si>
  <si>
    <t>Adriana Burgos</t>
  </si>
  <si>
    <t>Oswaldo Fernandez Manrique</t>
  </si>
  <si>
    <t>Nidia Lilavanty Muñoz Hurtado</t>
  </si>
  <si>
    <t>Edinson Vasquez</t>
  </si>
  <si>
    <t>Luis Alfonso  Collazos</t>
  </si>
  <si>
    <t>Mildred Caicedo Cuchimba</t>
  </si>
  <si>
    <t xml:space="preserve">Neila Cupitra </t>
  </si>
  <si>
    <t>Carlos Alberto Velasco Ramos</t>
  </si>
  <si>
    <t>Fabian Eduardo Lopez Ordoñez</t>
  </si>
  <si>
    <t>Nancy Lorena Gutierrez Gonzales</t>
  </si>
  <si>
    <t>Katerine Yuliana Duran Papamija</t>
  </si>
  <si>
    <t>Edgar Armando Gutierrez</t>
  </si>
  <si>
    <t>Andres Mauricio Ceron</t>
  </si>
  <si>
    <t>Nelson Dario Pantoja</t>
  </si>
  <si>
    <t>Melisa Pineada</t>
  </si>
  <si>
    <t>Claudia Hernandez</t>
  </si>
  <si>
    <t>Edwin Mauricio Realpe Grijalba</t>
  </si>
  <si>
    <t>Juan Camilo Muñoz Quintero</t>
  </si>
  <si>
    <t>Miguel Mejia Villadiego</t>
  </si>
  <si>
    <t>Diana Catalina Bustamante</t>
  </si>
  <si>
    <t>Lilian Diyeny Zemanate</t>
  </si>
  <si>
    <t>Lizeth Fernanda Llanten</t>
  </si>
  <si>
    <t>Karen Dayana Zambrano</t>
  </si>
  <si>
    <t>Alex Fernando Jimenez</t>
  </si>
  <si>
    <t>Luis Felipe Sanchez Burbano</t>
  </si>
  <si>
    <t>Johan Alexis Fernandez Diaz</t>
  </si>
  <si>
    <t>Luis Fernando Valverde Obando</t>
  </si>
  <si>
    <t>Andres Esteban Obando</t>
  </si>
  <si>
    <t>Gustavo Adolfo Muñoz</t>
  </si>
  <si>
    <t>Jorge Luis Rojas</t>
  </si>
  <si>
    <t>Juan Sebastian Arena</t>
  </si>
  <si>
    <t>Martha Lucia Henao</t>
  </si>
  <si>
    <t>Saul Perez Cabezas</t>
  </si>
  <si>
    <t>Jhony Alexander Bravo Gomez</t>
  </si>
  <si>
    <t>Bryan Stiven Casanova Estrada</t>
  </si>
  <si>
    <t>Edinson Delgado</t>
  </si>
  <si>
    <t xml:space="preserve">Johan Ruiz </t>
  </si>
  <si>
    <t>Ingrid Aguirre</t>
  </si>
  <si>
    <t>Total general</t>
  </si>
  <si>
    <t>Total</t>
  </si>
  <si>
    <t>SG</t>
  </si>
  <si>
    <t>Financiera</t>
  </si>
  <si>
    <t>NIVEL</t>
  </si>
  <si>
    <t>Profesional</t>
  </si>
  <si>
    <t>Tecnologo</t>
  </si>
  <si>
    <t>F. Ingeneria</t>
  </si>
  <si>
    <t>TIC</t>
  </si>
  <si>
    <t>Biblioteca</t>
  </si>
  <si>
    <t>Campus</t>
  </si>
  <si>
    <t>Vicerrectoria</t>
  </si>
  <si>
    <t>TH</t>
  </si>
  <si>
    <t>PRIORIDAD</t>
  </si>
  <si>
    <t>OBS 1</t>
  </si>
  <si>
    <t>OBS 2</t>
  </si>
  <si>
    <t>Total 2.1.2.01.01.004.01.01.02 Muebles del tipo utilizado en la oficina</t>
  </si>
  <si>
    <t>Total 2.1.2.01.01.005 Otros activos fijos</t>
  </si>
  <si>
    <t>Total 2.1.2.02.01.002 Productos alimenticios, bebidas y tabaco; textiles, prendas de vestir y productos de cuero</t>
  </si>
  <si>
    <t xml:space="preserve">Total 2.1.2.02.01.003 Otros bienes transportables (excepto productos metálicos, maquinaria y equipo) </t>
  </si>
  <si>
    <t>Total 2.1.2.02.01.004 Productos metálicos, maquinaria y equipo</t>
  </si>
  <si>
    <t>Total 2.1.2.02.02.005 Servicios de la Construcción</t>
  </si>
  <si>
    <t>Total 2.1.2.02.02.006 Servicios de alojamiento; servicios de suministro de comidas y bebidas; servicios de transporte; y servicios de distribución de electricidad, gas y agua</t>
  </si>
  <si>
    <t>Total 2.1.2.02.02.007 Servicios financieros y servicios conexos, servicios inmobiliarios y servicios de leasing</t>
  </si>
  <si>
    <t xml:space="preserve">Total 2.1.2.02.02.008 Servicios prestados a las empresas y servicios de producción </t>
  </si>
  <si>
    <t>Total 2.1.2.02.02.009 Servicios para la comunidad, sociales y personales</t>
  </si>
  <si>
    <t>Total 2.1.2.02.02.010 Viáticos de los funcionarios en comisión</t>
  </si>
  <si>
    <t>Total 2.1.3.04.05.001 Membresías</t>
  </si>
  <si>
    <t>Total 2.1.8.03 Tasas y derechos administrativos</t>
  </si>
  <si>
    <t xml:space="preserve">2.1.2.01.01.004.01.02 </t>
  </si>
  <si>
    <t>Funcionarios y Docentes</t>
  </si>
  <si>
    <t>Institucional</t>
  </si>
  <si>
    <t>ASCOLFA</t>
  </si>
  <si>
    <t>Cuota menbresía</t>
  </si>
  <si>
    <t>2.3.2.02.02 Adquisición de servicios</t>
  </si>
  <si>
    <t>2.3.2.02.02.005 Servicios de la Construcción</t>
  </si>
  <si>
    <t xml:space="preserve">2.3.2.02.02.008 Servicios prestados a las empresas y servicios de producción </t>
  </si>
  <si>
    <t>2.3.2.02.02.009 Servicios para la comunidad, sociales y personales</t>
  </si>
  <si>
    <t>Variable</t>
  </si>
  <si>
    <t xml:space="preserve">Contratistas </t>
  </si>
  <si>
    <t>1er semestre 2023</t>
  </si>
  <si>
    <t>Saldo</t>
  </si>
  <si>
    <t xml:space="preserve">Funcionamiento </t>
  </si>
  <si>
    <t>GASTOS</t>
  </si>
  <si>
    <t>Corrientes</t>
  </si>
  <si>
    <t>Capital</t>
  </si>
  <si>
    <t>Clasificación</t>
  </si>
  <si>
    <t>Concepto</t>
  </si>
  <si>
    <t>Valor</t>
  </si>
  <si>
    <t>1.1.02.02</t>
  </si>
  <si>
    <t>1.1.02.05</t>
  </si>
  <si>
    <t>Venta de bienes y servicios</t>
  </si>
  <si>
    <t>1.1.02.06</t>
  </si>
  <si>
    <t>1.2.10</t>
  </si>
  <si>
    <t>Recursos de Balance</t>
  </si>
  <si>
    <t>TOTAL</t>
  </si>
  <si>
    <t>Final 2023</t>
  </si>
  <si>
    <t>2023 sin adición</t>
  </si>
  <si>
    <t>FECHA</t>
  </si>
  <si>
    <t>Para mantener la relacion universidad - egresados y atender la cantidad de egresados que esperamos participen del evento en el transcurso de un dia completo (actividad educativa, social y cultural)</t>
  </si>
  <si>
    <t>Encuentro de egresados y Grupos Focales</t>
  </si>
  <si>
    <t>Egresados</t>
  </si>
  <si>
    <t>Campañas</t>
  </si>
  <si>
    <t>Para determinar la caracterización de egresados por cada programa académico y lograr planes de mejora, medición de impacto, entre otros es necesario realizar sorteos de bienes y/o servicios específicos para cada programa.</t>
  </si>
  <si>
    <t>seleccionar</t>
  </si>
  <si>
    <t>pfc 2024</t>
  </si>
  <si>
    <t>Almacen</t>
  </si>
  <si>
    <t>Diferentes actividades</t>
  </si>
  <si>
    <t>Contratisas</t>
  </si>
  <si>
    <t>Varios</t>
  </si>
  <si>
    <t>PFC 2023</t>
  </si>
  <si>
    <t>60 Unidades</t>
  </si>
  <si>
    <t>Estuches</t>
  </si>
  <si>
    <t>Movilidades Facultades</t>
  </si>
  <si>
    <t>Movilidades</t>
  </si>
  <si>
    <t xml:space="preserve">Después de la adición </t>
  </si>
  <si>
    <t xml:space="preserve">2.3.2.02.01.003 Otros bienes transportables (excepto productos metálicos, maquinaria y equipo) </t>
  </si>
  <si>
    <t>PasaLaPágina - Infolink Colombia SAS</t>
  </si>
  <si>
    <t xml:space="preserve">ICETEX </t>
  </si>
  <si>
    <t>Convenio Icetex</t>
  </si>
  <si>
    <t>NACION 2024</t>
  </si>
  <si>
    <t>PROPIOS</t>
  </si>
  <si>
    <t>BALANCE PFC 2023</t>
  </si>
  <si>
    <t>BALANCE ICETEX</t>
  </si>
  <si>
    <t>BALANCE PROPIOS</t>
  </si>
  <si>
    <t>CODIGO</t>
  </si>
  <si>
    <t>CONCEPTO</t>
  </si>
  <si>
    <t>Ingresos</t>
  </si>
  <si>
    <t>1.1</t>
  </si>
  <si>
    <t>Ingresos Corrientes</t>
  </si>
  <si>
    <t>1.1.02</t>
  </si>
  <si>
    <t>Ingresos no tributarios</t>
  </si>
  <si>
    <t>1.1.02.02.116</t>
  </si>
  <si>
    <t>Derechos pecuniarios educación superior</t>
  </si>
  <si>
    <t>1.1.02.02.116.01</t>
  </si>
  <si>
    <t xml:space="preserve">Servicios de educación superior (Terciaria) </t>
  </si>
  <si>
    <t>1.1.02.02.116.01.01</t>
  </si>
  <si>
    <t>Nivel pregrado</t>
  </si>
  <si>
    <t>1.1.02.02.116.01.01.01</t>
  </si>
  <si>
    <t>Inscripciones</t>
  </si>
  <si>
    <t>1.1.02.02.116.01.01.02</t>
  </si>
  <si>
    <t>Derechos de grado</t>
  </si>
  <si>
    <t>1.1.02.02.116.01.01.03</t>
  </si>
  <si>
    <t>Matrículas</t>
  </si>
  <si>
    <t>1.1.02.02.116.01.01.04</t>
  </si>
  <si>
    <t>Certificaciones, constancias academicas y derechos complementarios</t>
  </si>
  <si>
    <t>1.1.02.02.116.01.02</t>
  </si>
  <si>
    <t>Nivel posgrado</t>
  </si>
  <si>
    <t>1.1.02.02.116.01.02.01</t>
  </si>
  <si>
    <t xml:space="preserve">Inscripciones </t>
  </si>
  <si>
    <t>1.1.02.02.116.01.02.02</t>
  </si>
  <si>
    <t>1.1.02.02.116.01.02.03</t>
  </si>
  <si>
    <t>1.1.02.02.116.01.02.04</t>
  </si>
  <si>
    <t>1.1.02.02.116.02</t>
  </si>
  <si>
    <t>Derechos complementarios asociados a la educación</t>
  </si>
  <si>
    <t>1.1.02.05.001</t>
  </si>
  <si>
    <t>Ventas de establecimientos de mercado</t>
  </si>
  <si>
    <t>1.1.02.05.001.09</t>
  </si>
  <si>
    <t>1.1.02.05.002</t>
  </si>
  <si>
    <t>Ventas incidentales de establecimientos no de mercado</t>
  </si>
  <si>
    <t>1.1.02.05.002.07</t>
  </si>
  <si>
    <t>1.1.02.05.002.08</t>
  </si>
  <si>
    <t>1.1.02.06.006</t>
  </si>
  <si>
    <t>Transferencias de otras entidades del gobierno general</t>
  </si>
  <si>
    <t>1.1.02.06.006.01</t>
  </si>
  <si>
    <t>Aportes Nación</t>
  </si>
  <si>
    <t>1.1.02.06.006.02</t>
  </si>
  <si>
    <t>Devolución IVA- instituciones de educación superior</t>
  </si>
  <si>
    <t>1.2</t>
  </si>
  <si>
    <t>Recursos de capital</t>
  </si>
  <si>
    <t>1.2.05</t>
  </si>
  <si>
    <t>Rendimientos financieros</t>
  </si>
  <si>
    <t>1.2.05.02</t>
  </si>
  <si>
    <t>Depósitos</t>
  </si>
  <si>
    <t>Recursos del balance</t>
  </si>
  <si>
    <t>1.2.10.01</t>
  </si>
  <si>
    <t>Cancelación reservas</t>
  </si>
  <si>
    <t>1.2.10.02</t>
  </si>
  <si>
    <t>Superávit fiscal</t>
  </si>
  <si>
    <t>OBJETO</t>
  </si>
  <si>
    <t xml:space="preserve"> Valor </t>
  </si>
  <si>
    <t>F. Ingenieria</t>
  </si>
  <si>
    <t>Secretaria G</t>
  </si>
  <si>
    <t>Bienestar otros</t>
  </si>
  <si>
    <t>Bienestar 9</t>
  </si>
  <si>
    <t>Bienestar 8</t>
  </si>
  <si>
    <t>Técnico</t>
  </si>
  <si>
    <t>Tecnólogo</t>
  </si>
  <si>
    <t>Proceso</t>
  </si>
  <si>
    <t>Tecn</t>
  </si>
  <si>
    <t>Tecg</t>
  </si>
  <si>
    <t>Prof</t>
  </si>
  <si>
    <t>Mayo</t>
  </si>
  <si>
    <t>Junio</t>
  </si>
  <si>
    <t>Enero</t>
  </si>
  <si>
    <t>Desde el 16</t>
  </si>
  <si>
    <t xml:space="preserve">Abril </t>
  </si>
  <si>
    <t>Marzo</t>
  </si>
  <si>
    <t>Febrero</t>
  </si>
  <si>
    <t>Desde el 9</t>
  </si>
  <si>
    <t xml:space="preserve">Técnico </t>
  </si>
  <si>
    <t xml:space="preserve">Tecnólogo </t>
  </si>
  <si>
    <t xml:space="preserve">Tec </t>
  </si>
  <si>
    <t>Prof Esp</t>
  </si>
  <si>
    <t>Mitad</t>
  </si>
  <si>
    <t>Valor dia</t>
  </si>
  <si>
    <t>Valor mes</t>
  </si>
  <si>
    <t>Nivel</t>
  </si>
  <si>
    <t>IPC</t>
  </si>
  <si>
    <t>Feb-Mrz-Abr-My</t>
  </si>
  <si>
    <t>Periodos</t>
  </si>
  <si>
    <t>Incremento</t>
  </si>
  <si>
    <t xml:space="preserve">EJECUCIÓN </t>
  </si>
  <si>
    <t>RUBRO PRESUPUESTAL</t>
  </si>
  <si>
    <t>PRODUCTO</t>
  </si>
  <si>
    <t>UNIDAD</t>
  </si>
  <si>
    <t>V/UNITARIO</t>
  </si>
  <si>
    <t xml:space="preserve">  Libra</t>
  </si>
  <si>
    <t xml:space="preserve">   Caja</t>
  </si>
  <si>
    <t xml:space="preserve">  Paquete</t>
  </si>
  <si>
    <t xml:space="preserve">   Paquete</t>
  </si>
  <si>
    <t xml:space="preserve">   Rollo</t>
  </si>
  <si>
    <t xml:space="preserve">  Tarro</t>
  </si>
  <si>
    <t xml:space="preserve">   Galón</t>
  </si>
  <si>
    <t xml:space="preserve">   Bolsa</t>
  </si>
  <si>
    <t xml:space="preserve">    Paquete</t>
  </si>
  <si>
    <t xml:space="preserve">   Unidad</t>
  </si>
  <si>
    <t>PPTO</t>
  </si>
  <si>
    <t xml:space="preserve">Registro- Posicionamiento, Adquisicion ISBN, certificaciones </t>
  </si>
  <si>
    <t>2.1.8.01.52 Impuesto predial unificado</t>
  </si>
  <si>
    <t>Predial</t>
  </si>
  <si>
    <t xml:space="preserve">Renovación software (Invg) </t>
  </si>
  <si>
    <t>Tiquetes aéreos y transporte terrestre</t>
  </si>
  <si>
    <t>Movilidades investigaciones</t>
  </si>
  <si>
    <t>Incentivos, jóvenes investigadores, propiedad intelectual, Servicios Técnicos</t>
  </si>
  <si>
    <t>Transporte Investigaciones</t>
  </si>
  <si>
    <t>TOPES</t>
  </si>
  <si>
    <t>Monitorias</t>
  </si>
  <si>
    <t>Adición 1 200mm</t>
  </si>
  <si>
    <t>Ppto final</t>
  </si>
  <si>
    <t>Contrato Icetex</t>
  </si>
  <si>
    <t xml:space="preserve">Adición 1 </t>
  </si>
  <si>
    <t>Adición 1</t>
  </si>
  <si>
    <t>Adición 1  10mm</t>
  </si>
  <si>
    <t>Adición 1 652.415.330</t>
  </si>
  <si>
    <t>Adición 1 300 mm</t>
  </si>
  <si>
    <t>Adición 1 40 mm</t>
  </si>
  <si>
    <t>Adición 1 203.841.401</t>
  </si>
  <si>
    <t>Adición 1 5 mm</t>
  </si>
  <si>
    <t>Adición 1 110 mm</t>
  </si>
  <si>
    <t>Adición 1 24.600.000 mm</t>
  </si>
  <si>
    <t>Adición 1 29.900.000 mm</t>
  </si>
  <si>
    <t>Pruebas aptis</t>
  </si>
  <si>
    <t>Facultad de Educación</t>
  </si>
  <si>
    <t>Maria del Carmen Ibarra</t>
  </si>
  <si>
    <t>Adición 1 10 mm</t>
  </si>
  <si>
    <t>Adición 1 120 mm</t>
  </si>
  <si>
    <t>Adición 1 100 mm</t>
  </si>
  <si>
    <t>Adición 1 474.626.855</t>
  </si>
  <si>
    <t>VR PRESUPUESTO</t>
  </si>
  <si>
    <t>VR OFERTA</t>
  </si>
  <si>
    <t>cpc</t>
  </si>
  <si>
    <t>OA 241 ABRIL</t>
  </si>
  <si>
    <t>Autoevaluación</t>
  </si>
  <si>
    <t>Calidad al limite</t>
  </si>
  <si>
    <t>PC 27.05.2024 se disminuye en 10mm y van a calidad al limite</t>
  </si>
  <si>
    <t>Adición 1 - PC 27.05.2024 se disminuye en 9mm y van a calidad al limite</t>
  </si>
  <si>
    <t>PC 27.05.2024 se disminuye en 2mm y van a arrendamiento</t>
  </si>
  <si>
    <t>Adición 1 - PC 27.05.2024 se disminuye en 8,7mm y van a calidad al limite</t>
  </si>
  <si>
    <t>PC 27.05.2024 se disminuye en 1mm y van a arrendamiento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</si>
</sst>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_-;\-&quot;$&quot;\ * #,##0_-;_-&quot;$&quot;\ * &quot;-&quot;??_-;_-@_-"/>
    <numFmt numFmtId="165" formatCode="_-* #,##0_-;\-* #,##0_-;_-* &quot;-&quot;??_-;_-@_-"/>
    <numFmt numFmtId="166" formatCode="_-* #,##0.000_-;\-* #,##0.000_-;_-* &quot;-&quot;??_-;_-@_-"/>
    <numFmt numFmtId="167" formatCode="00"/>
    <numFmt numFmtId="168" formatCode="_-* #,##0.0_-;\-* #,##0.0_-;_-* &quot;-&quot;??_-;_-@_-"/>
    <numFmt numFmtId="169" formatCode="_-* #,##0.0_-;\-* #,##0.0_-;_-* &quot;-&quot;?_-;_-@_-"/>
  </numFmts>
  <fonts count="23" x14ac:knownFonts="1">
    <font>
      <sz val="11"/>
      <color theme="1"/>
      <name val="Calibri"/>
      <family val="2"/>
      <scheme val="minor"/>
    </font>
    <font>
      <sz val="11"/>
      <color theme="1"/>
      <name val="Calibri"/>
      <family val="2"/>
      <scheme val="minor"/>
    </font>
    <font>
      <b/>
      <sz val="9"/>
      <color indexed="81"/>
      <name val="Tahoma"/>
      <family val="2"/>
    </font>
    <font>
      <sz val="9"/>
      <color indexed="81"/>
      <name val="Tahoma"/>
      <family val="2"/>
    </font>
    <font>
      <sz val="10"/>
      <name val="Arial Narrow"/>
      <family val="2"/>
    </font>
    <font>
      <sz val="11"/>
      <name val="Calibri"/>
      <family val="2"/>
      <scheme val="minor"/>
    </font>
    <font>
      <sz val="11"/>
      <color theme="1"/>
      <name val="Futura Bk"/>
      <family val="2"/>
    </font>
    <font>
      <b/>
      <sz val="10"/>
      <name val="Arial"/>
      <family val="2"/>
    </font>
    <font>
      <sz val="10"/>
      <name val="Arial"/>
      <family val="2"/>
    </font>
    <font>
      <b/>
      <sz val="10"/>
      <color theme="1"/>
      <name val="Arial"/>
      <family val="2"/>
    </font>
    <font>
      <sz val="10"/>
      <color theme="1"/>
      <name val="Arial"/>
      <family val="2"/>
    </font>
    <font>
      <b/>
      <sz val="10"/>
      <name val="Futura Bk"/>
      <family val="2"/>
    </font>
    <font>
      <b/>
      <sz val="10"/>
      <color theme="1"/>
      <name val="Futura Bk"/>
      <family val="2"/>
    </font>
    <font>
      <sz val="10"/>
      <name val="Futura Bk"/>
      <family val="2"/>
    </font>
    <font>
      <sz val="10"/>
      <color theme="1"/>
      <name val="Futura Bk"/>
      <family val="2"/>
    </font>
    <font>
      <b/>
      <sz val="9"/>
      <name val="Futura Bk"/>
      <family val="2"/>
    </font>
    <font>
      <sz val="12"/>
      <color theme="1"/>
      <name val="Calibri"/>
      <family val="2"/>
      <scheme val="minor"/>
    </font>
    <font>
      <b/>
      <sz val="10"/>
      <color theme="1"/>
      <name val="Arial Narrow"/>
      <family val="2"/>
    </font>
    <font>
      <sz val="10"/>
      <color theme="1"/>
      <name val="Arial Narrow"/>
      <family val="2"/>
    </font>
    <font>
      <b/>
      <sz val="11"/>
      <color theme="1"/>
      <name val="Futura Bk"/>
      <family val="2"/>
    </font>
    <font>
      <b/>
      <sz val="11"/>
      <color theme="1"/>
      <name val="Calibri"/>
      <family val="2"/>
      <scheme val="minor"/>
    </font>
    <font>
      <b/>
      <sz val="11"/>
      <color rgb="FF000000"/>
      <name val="Futura Bk"/>
      <family val="2"/>
    </font>
    <font>
      <sz val="11"/>
      <color rgb="FF000000"/>
      <name val="Futura Bk"/>
      <family val="2"/>
    </font>
  </fonts>
  <fills count="1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rgb="FFFFFF00"/>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rgb="FFFCE4D6"/>
        <bgColor indexed="64"/>
      </patternFill>
    </fill>
    <fill>
      <patternFill patternType="solid">
        <fgColor rgb="FFFFFFFF"/>
        <bgColor indexed="64"/>
      </patternFill>
    </fill>
    <fill>
      <patternFill patternType="solid">
        <fgColor rgb="FFFF000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tint="-4.9989318521683403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rgb="FF000000"/>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style="medium">
        <color rgb="FF000000"/>
      </right>
      <top style="medium">
        <color rgb="FF000000"/>
      </top>
      <bottom/>
      <diagonal/>
    </border>
    <border>
      <left/>
      <right style="medium">
        <color rgb="FF000000"/>
      </right>
      <top style="medium">
        <color rgb="FF000000"/>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0">
    <xf numFmtId="0" fontId="0" fillId="0" borderId="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8" fillId="0" borderId="0"/>
    <xf numFmtId="1" fontId="4" fillId="3" borderId="0" applyFill="0">
      <alignment horizontal="center" vertical="center"/>
    </xf>
    <xf numFmtId="0" fontId="16" fillId="0" borderId="0"/>
    <xf numFmtId="0" fontId="1" fillId="0" borderId="0"/>
    <xf numFmtId="9" fontId="1" fillId="0" borderId="0" applyFont="0" applyFill="0" applyBorder="0" applyAlignment="0" applyProtection="0"/>
    <xf numFmtId="42" fontId="1" fillId="0" borderId="0" applyFont="0" applyFill="0" applyBorder="0" applyAlignment="0" applyProtection="0"/>
  </cellStyleXfs>
  <cellXfs count="299">
    <xf numFmtId="0" fontId="0" fillId="0" borderId="0" xfId="0"/>
    <xf numFmtId="0" fontId="7" fillId="0" borderId="1" xfId="0" applyFont="1" applyFill="1" applyBorder="1" applyAlignment="1">
      <alignment horizontal="center" vertical="center" wrapText="1"/>
    </xf>
    <xf numFmtId="0" fontId="8" fillId="3" borderId="0" xfId="0" applyFont="1" applyFill="1" applyAlignment="1">
      <alignment horizontal="center" vertical="center"/>
    </xf>
    <xf numFmtId="0" fontId="8" fillId="0" borderId="0" xfId="0" applyFont="1" applyFill="1" applyAlignment="1">
      <alignment horizontal="center" vertical="center"/>
    </xf>
    <xf numFmtId="0" fontId="8" fillId="3" borderId="0" xfId="0" applyFont="1" applyFill="1" applyAlignment="1">
      <alignment horizontal="center" vertical="center"/>
    </xf>
    <xf numFmtId="0" fontId="8" fillId="0"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11" fillId="0" borderId="3" xfId="0" applyFont="1" applyBorder="1"/>
    <xf numFmtId="0" fontId="11" fillId="0" borderId="3" xfId="0" applyFont="1" applyBorder="1" applyAlignment="1">
      <alignment wrapText="1"/>
    </xf>
    <xf numFmtId="43" fontId="11" fillId="0" borderId="3" xfId="2" applyNumberFormat="1" applyFont="1" applyBorder="1"/>
    <xf numFmtId="165" fontId="11" fillId="4" borderId="4" xfId="2" applyNumberFormat="1" applyFont="1" applyFill="1" applyBorder="1" applyAlignment="1">
      <alignment vertical="center"/>
    </xf>
    <xf numFmtId="165" fontId="11" fillId="4" borderId="5" xfId="2" applyNumberFormat="1" applyFont="1" applyFill="1" applyBorder="1" applyAlignment="1">
      <alignment horizontal="left" vertical="center" wrapText="1"/>
    </xf>
    <xf numFmtId="43" fontId="11" fillId="4" borderId="5" xfId="2" applyNumberFormat="1" applyFont="1" applyFill="1" applyBorder="1"/>
    <xf numFmtId="43" fontId="11" fillId="7" borderId="5" xfId="2" applyNumberFormat="1" applyFont="1" applyFill="1" applyBorder="1"/>
    <xf numFmtId="43" fontId="11" fillId="4" borderId="6" xfId="2" applyNumberFormat="1" applyFont="1" applyFill="1" applyBorder="1"/>
    <xf numFmtId="165" fontId="11" fillId="4" borderId="7" xfId="2" applyNumberFormat="1" applyFont="1" applyFill="1" applyBorder="1" applyAlignment="1">
      <alignment vertical="center"/>
    </xf>
    <xf numFmtId="165" fontId="11" fillId="4" borderId="8" xfId="2" applyNumberFormat="1" applyFont="1" applyFill="1" applyBorder="1" applyAlignment="1">
      <alignment horizontal="left" vertical="center" wrapText="1"/>
    </xf>
    <xf numFmtId="166" fontId="11" fillId="4" borderId="8" xfId="2" applyNumberFormat="1" applyFont="1" applyFill="1" applyBorder="1"/>
    <xf numFmtId="166" fontId="11" fillId="4" borderId="9" xfId="2" applyNumberFormat="1" applyFont="1" applyFill="1" applyBorder="1"/>
    <xf numFmtId="0" fontId="11" fillId="8" borderId="10" xfId="0" applyFont="1" applyFill="1" applyBorder="1" applyAlignment="1">
      <alignment vertical="center"/>
    </xf>
    <xf numFmtId="0" fontId="11" fillId="8" borderId="11" xfId="0" applyFont="1" applyFill="1" applyBorder="1" applyAlignment="1">
      <alignment horizontal="left" vertical="center" wrapText="1"/>
    </xf>
    <xf numFmtId="43" fontId="11" fillId="8" borderId="11" xfId="2" applyNumberFormat="1" applyFont="1" applyFill="1" applyBorder="1" applyAlignment="1">
      <alignment horizontal="left" vertical="center"/>
    </xf>
    <xf numFmtId="43" fontId="11" fillId="8" borderId="11" xfId="2" applyNumberFormat="1" applyFont="1" applyFill="1" applyBorder="1" applyAlignment="1">
      <alignment vertical="center"/>
    </xf>
    <xf numFmtId="43" fontId="12" fillId="8" borderId="11" xfId="2" applyNumberFormat="1" applyFont="1" applyFill="1" applyBorder="1" applyAlignment="1">
      <alignment vertical="center"/>
    </xf>
    <xf numFmtId="43" fontId="12" fillId="8" borderId="12" xfId="2" applyNumberFormat="1" applyFont="1" applyFill="1" applyBorder="1" applyAlignment="1">
      <alignment vertical="center"/>
    </xf>
    <xf numFmtId="0" fontId="13" fillId="3" borderId="13" xfId="0" applyFont="1" applyFill="1" applyBorder="1"/>
    <xf numFmtId="0" fontId="13" fillId="3" borderId="1" xfId="0" applyFont="1" applyFill="1" applyBorder="1" applyAlignment="1">
      <alignment horizontal="left" vertical="center" wrapText="1"/>
    </xf>
    <xf numFmtId="43" fontId="13" fillId="0" borderId="1" xfId="2" applyNumberFormat="1" applyFont="1" applyFill="1" applyBorder="1" applyAlignment="1">
      <alignment horizontal="left" vertical="center"/>
    </xf>
    <xf numFmtId="43" fontId="13" fillId="0" borderId="1" xfId="2" applyNumberFormat="1" applyFont="1" applyBorder="1"/>
    <xf numFmtId="43" fontId="13" fillId="0" borderId="1" xfId="2" applyNumberFormat="1" applyFont="1" applyBorder="1" applyAlignment="1">
      <alignment vertical="center"/>
    </xf>
    <xf numFmtId="43" fontId="14" fillId="0" borderId="1" xfId="2" applyNumberFormat="1" applyFont="1" applyBorder="1" applyAlignment="1">
      <alignment vertical="center"/>
    </xf>
    <xf numFmtId="43" fontId="14" fillId="0" borderId="14" xfId="2" applyNumberFormat="1" applyFont="1" applyBorder="1" applyAlignment="1">
      <alignment vertical="center"/>
    </xf>
    <xf numFmtId="0" fontId="13" fillId="3" borderId="15" xfId="0" applyFont="1" applyFill="1" applyBorder="1"/>
    <xf numFmtId="43" fontId="13" fillId="0" borderId="16" xfId="2" applyNumberFormat="1" applyFont="1" applyFill="1" applyBorder="1" applyAlignment="1">
      <alignment horizontal="left" vertical="center"/>
    </xf>
    <xf numFmtId="43" fontId="13" fillId="0" borderId="16" xfId="2" applyNumberFormat="1" applyFont="1" applyBorder="1"/>
    <xf numFmtId="43" fontId="13" fillId="0" borderId="16" xfId="2" applyNumberFormat="1" applyFont="1" applyBorder="1" applyAlignment="1">
      <alignment vertical="center"/>
    </xf>
    <xf numFmtId="43" fontId="11" fillId="0" borderId="16" xfId="2" applyNumberFormat="1" applyFont="1" applyBorder="1"/>
    <xf numFmtId="43" fontId="14" fillId="0" borderId="16" xfId="2" applyNumberFormat="1" applyFont="1" applyBorder="1" applyAlignment="1">
      <alignment vertical="center"/>
    </xf>
    <xf numFmtId="43" fontId="14" fillId="0" borderId="17" xfId="2" applyNumberFormat="1" applyFont="1" applyBorder="1" applyAlignment="1">
      <alignment vertical="center"/>
    </xf>
    <xf numFmtId="0" fontId="13" fillId="3" borderId="16" xfId="0" applyFont="1" applyFill="1" applyBorder="1" applyAlignment="1">
      <alignment horizontal="left" vertical="center" wrapText="1"/>
    </xf>
    <xf numFmtId="0" fontId="13" fillId="0" borderId="13" xfId="0" applyFont="1" applyBorder="1"/>
    <xf numFmtId="1" fontId="13" fillId="0" borderId="1" xfId="5" applyFont="1" applyFill="1" applyBorder="1" applyAlignment="1">
      <alignment horizontal="left" vertical="center" wrapText="1"/>
    </xf>
    <xf numFmtId="43" fontId="13" fillId="0" borderId="1" xfId="2" applyNumberFormat="1" applyFont="1" applyFill="1" applyBorder="1"/>
    <xf numFmtId="43" fontId="14" fillId="0" borderId="1" xfId="2" applyNumberFormat="1" applyFont="1" applyBorder="1"/>
    <xf numFmtId="43" fontId="14" fillId="0" borderId="14" xfId="2" applyNumberFormat="1" applyFont="1" applyBorder="1"/>
    <xf numFmtId="0" fontId="13" fillId="0" borderId="15" xfId="0" applyFont="1" applyBorder="1"/>
    <xf numFmtId="1" fontId="13" fillId="0" borderId="16" xfId="5" applyFont="1" applyFill="1" applyBorder="1" applyAlignment="1">
      <alignment horizontal="left" vertical="center" wrapText="1"/>
    </xf>
    <xf numFmtId="43" fontId="13" fillId="0" borderId="16" xfId="2" applyNumberFormat="1" applyFont="1" applyFill="1" applyBorder="1"/>
    <xf numFmtId="43" fontId="14" fillId="0" borderId="16" xfId="2" applyNumberFormat="1" applyFont="1" applyBorder="1"/>
    <xf numFmtId="43" fontId="14" fillId="0" borderId="17" xfId="2" applyNumberFormat="1" applyFont="1" applyBorder="1"/>
    <xf numFmtId="0" fontId="11" fillId="8" borderId="18" xfId="0" applyFont="1" applyFill="1" applyBorder="1" applyAlignment="1">
      <alignment vertical="center"/>
    </xf>
    <xf numFmtId="0" fontId="11" fillId="8" borderId="2" xfId="0" applyFont="1" applyFill="1" applyBorder="1" applyAlignment="1">
      <alignment horizontal="left" vertical="center" wrapText="1"/>
    </xf>
    <xf numFmtId="43" fontId="11" fillId="8" borderId="2" xfId="2" applyNumberFormat="1" applyFont="1" applyFill="1" applyBorder="1" applyAlignment="1">
      <alignment horizontal="left" vertical="center"/>
    </xf>
    <xf numFmtId="43" fontId="11" fillId="8" borderId="2" xfId="2" applyNumberFormat="1" applyFont="1" applyFill="1" applyBorder="1" applyAlignment="1">
      <alignment vertical="center"/>
    </xf>
    <xf numFmtId="43" fontId="12" fillId="8" borderId="2" xfId="2" applyNumberFormat="1" applyFont="1" applyFill="1" applyBorder="1" applyAlignment="1">
      <alignment vertical="center"/>
    </xf>
    <xf numFmtId="43" fontId="12" fillId="8" borderId="19" xfId="2" applyNumberFormat="1" applyFont="1" applyFill="1" applyBorder="1" applyAlignment="1">
      <alignment vertical="center"/>
    </xf>
    <xf numFmtId="0" fontId="14" fillId="0" borderId="13" xfId="0" applyFont="1" applyBorder="1"/>
    <xf numFmtId="0" fontId="14" fillId="0" borderId="1" xfId="0" applyFont="1" applyBorder="1" applyAlignment="1">
      <alignment wrapText="1"/>
    </xf>
    <xf numFmtId="0" fontId="14" fillId="0" borderId="20" xfId="0" applyFont="1" applyBorder="1"/>
    <xf numFmtId="0" fontId="14" fillId="0" borderId="21" xfId="0" applyFont="1" applyBorder="1" applyAlignment="1">
      <alignment wrapText="1"/>
    </xf>
    <xf numFmtId="43" fontId="13" fillId="0" borderId="21" xfId="2" applyNumberFormat="1" applyFont="1" applyFill="1" applyBorder="1"/>
    <xf numFmtId="43" fontId="13" fillId="0" borderId="21" xfId="2" applyNumberFormat="1" applyFont="1" applyBorder="1"/>
    <xf numFmtId="43" fontId="14" fillId="0" borderId="21" xfId="2" applyNumberFormat="1" applyFont="1" applyBorder="1"/>
    <xf numFmtId="43" fontId="14" fillId="0" borderId="22" xfId="2" applyNumberFormat="1" applyFont="1" applyBorder="1"/>
    <xf numFmtId="0" fontId="11" fillId="4" borderId="7" xfId="0" applyFont="1" applyFill="1" applyBorder="1" applyAlignment="1">
      <alignment vertical="center"/>
    </xf>
    <xf numFmtId="0" fontId="11" fillId="4" borderId="8" xfId="0" applyFont="1" applyFill="1" applyBorder="1" applyAlignment="1">
      <alignment horizontal="left" vertical="center" wrapText="1"/>
    </xf>
    <xf numFmtId="43" fontId="11" fillId="4" borderId="8" xfId="2" applyNumberFormat="1" applyFont="1" applyFill="1" applyBorder="1"/>
    <xf numFmtId="43" fontId="11" fillId="4" borderId="9" xfId="2" applyNumberFormat="1" applyFont="1" applyFill="1" applyBorder="1"/>
    <xf numFmtId="0" fontId="13" fillId="0" borderId="1" xfId="0" applyFont="1" applyBorder="1" applyAlignment="1">
      <alignment vertical="center" wrapText="1"/>
    </xf>
    <xf numFmtId="43" fontId="13" fillId="0" borderId="14" xfId="2" applyNumberFormat="1" applyFont="1" applyFill="1" applyBorder="1"/>
    <xf numFmtId="43" fontId="13" fillId="7" borderId="21" xfId="2" applyNumberFormat="1" applyFont="1" applyFill="1" applyBorder="1"/>
    <xf numFmtId="43" fontId="13" fillId="0" borderId="22" xfId="2" applyNumberFormat="1" applyFont="1" applyFill="1" applyBorder="1"/>
    <xf numFmtId="0" fontId="15" fillId="0" borderId="23" xfId="0" applyFont="1" applyBorder="1" applyAlignment="1">
      <alignment horizontal="center" vertical="center" wrapText="1"/>
    </xf>
    <xf numFmtId="165" fontId="15" fillId="0" borderId="23" xfId="2" applyNumberFormat="1" applyFont="1" applyFill="1" applyBorder="1" applyAlignment="1">
      <alignment horizontal="center" vertical="center" wrapText="1"/>
    </xf>
    <xf numFmtId="165" fontId="11" fillId="0" borderId="25" xfId="2" applyNumberFormat="1" applyFont="1" applyFill="1" applyBorder="1"/>
    <xf numFmtId="165" fontId="13" fillId="0" borderId="25" xfId="2" applyNumberFormat="1" applyFont="1" applyFill="1" applyBorder="1"/>
    <xf numFmtId="165" fontId="11" fillId="0" borderId="25" xfId="0" applyNumberFormat="1" applyFont="1" applyBorder="1"/>
    <xf numFmtId="165" fontId="11" fillId="0" borderId="25" xfId="0" applyNumberFormat="1" applyFont="1" applyFill="1" applyBorder="1"/>
    <xf numFmtId="165" fontId="11" fillId="3" borderId="25" xfId="2" applyNumberFormat="1" applyFont="1" applyFill="1" applyBorder="1" applyAlignment="1">
      <alignment horizontal="right" vertical="center" wrapText="1"/>
    </xf>
    <xf numFmtId="165" fontId="11" fillId="3" borderId="25" xfId="2" applyNumberFormat="1" applyFont="1" applyFill="1" applyBorder="1" applyAlignment="1">
      <alignment horizontal="right" vertical="center"/>
    </xf>
    <xf numFmtId="165" fontId="11" fillId="0" borderId="25" xfId="2" applyNumberFormat="1" applyFont="1" applyFill="1" applyBorder="1" applyAlignment="1">
      <alignment horizontal="left" vertical="center"/>
    </xf>
    <xf numFmtId="165" fontId="13" fillId="0" borderId="25" xfId="2" applyNumberFormat="1" applyFont="1" applyFill="1" applyBorder="1" applyAlignment="1">
      <alignment horizontal="left" vertical="center"/>
    </xf>
    <xf numFmtId="165" fontId="11" fillId="0" borderId="25" xfId="2" applyNumberFormat="1" applyFont="1" applyFill="1" applyBorder="1" applyAlignment="1" applyProtection="1">
      <alignment horizontal="left" vertical="center"/>
      <protection hidden="1"/>
    </xf>
    <xf numFmtId="165" fontId="11" fillId="0" borderId="25" xfId="2" applyNumberFormat="1" applyFont="1" applyFill="1" applyBorder="1" applyAlignment="1">
      <alignment horizontal="left" vertical="center" wrapText="1"/>
    </xf>
    <xf numFmtId="165" fontId="11" fillId="0" borderId="25" xfId="2" applyNumberFormat="1" applyFont="1" applyFill="1" applyBorder="1" applyAlignment="1">
      <alignment vertical="center" wrapText="1"/>
    </xf>
    <xf numFmtId="165" fontId="11" fillId="0" borderId="25" xfId="2" applyNumberFormat="1" applyFont="1" applyFill="1" applyBorder="1" applyAlignment="1">
      <alignment horizontal="center" vertical="center" wrapText="1"/>
    </xf>
    <xf numFmtId="165" fontId="11" fillId="0" borderId="25" xfId="2" applyNumberFormat="1" applyFont="1" applyFill="1" applyBorder="1" applyAlignment="1">
      <alignment horizontal="right" vertical="center" wrapText="1"/>
    </xf>
    <xf numFmtId="41" fontId="11" fillId="3" borderId="25" xfId="3" applyFont="1" applyFill="1" applyBorder="1" applyAlignment="1">
      <alignment horizontal="right" vertical="center" wrapText="1"/>
    </xf>
    <xf numFmtId="165" fontId="11" fillId="3" borderId="25" xfId="2" applyNumberFormat="1" applyFont="1" applyFill="1" applyBorder="1" applyAlignment="1"/>
    <xf numFmtId="165" fontId="13" fillId="3" borderId="25" xfId="2" applyNumberFormat="1" applyFont="1" applyFill="1" applyBorder="1"/>
    <xf numFmtId="41" fontId="11" fillId="0" borderId="25" xfId="3" applyFont="1" applyFill="1" applyBorder="1" applyAlignment="1">
      <alignment horizontal="left" vertical="center" wrapText="1"/>
    </xf>
    <xf numFmtId="41" fontId="13" fillId="0" borderId="25" xfId="3" applyFont="1" applyFill="1" applyBorder="1" applyAlignment="1">
      <alignment horizontal="left" vertical="center" wrapText="1"/>
    </xf>
    <xf numFmtId="41" fontId="13" fillId="0" borderId="25" xfId="3" applyFont="1" applyFill="1" applyBorder="1"/>
    <xf numFmtId="0" fontId="7" fillId="2" borderId="1" xfId="0" applyFont="1" applyFill="1" applyBorder="1" applyAlignment="1">
      <alignment horizontal="center" vertical="center" wrapText="1"/>
    </xf>
    <xf numFmtId="1" fontId="0" fillId="0" borderId="0" xfId="0" applyNumberFormat="1"/>
    <xf numFmtId="43" fontId="0" fillId="0" borderId="0" xfId="0" applyNumberFormat="1" applyFill="1"/>
    <xf numFmtId="0" fontId="0" fillId="0" borderId="0" xfId="0" applyFill="1"/>
    <xf numFmtId="1" fontId="0" fillId="0" borderId="0" xfId="2" applyNumberFormat="1" applyFont="1" applyFill="1"/>
    <xf numFmtId="43" fontId="0" fillId="0" borderId="0" xfId="2" applyNumberFormat="1" applyFont="1" applyFill="1"/>
    <xf numFmtId="1" fontId="0" fillId="0" borderId="0" xfId="0" applyNumberFormat="1" applyFill="1"/>
    <xf numFmtId="43" fontId="0" fillId="0" borderId="0" xfId="2" applyFont="1" applyFill="1"/>
    <xf numFmtId="43" fontId="5" fillId="0" borderId="0" xfId="2" applyNumberFormat="1" applyFont="1" applyFill="1"/>
    <xf numFmtId="43" fontId="0" fillId="0" borderId="0" xfId="2" applyFont="1"/>
    <xf numFmtId="43" fontId="0" fillId="0" borderId="0" xfId="0" applyNumberFormat="1"/>
    <xf numFmtId="0" fontId="8" fillId="0" borderId="1" xfId="0" applyFont="1" applyFill="1" applyBorder="1" applyAlignment="1">
      <alignment vertical="center" wrapText="1"/>
    </xf>
    <xf numFmtId="0" fontId="7" fillId="2" borderId="1" xfId="0" applyFont="1" applyFill="1" applyBorder="1" applyAlignment="1">
      <alignment vertical="center" wrapText="1"/>
    </xf>
    <xf numFmtId="0" fontId="8"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43" fontId="8" fillId="0" borderId="1" xfId="2" applyFont="1" applyFill="1" applyBorder="1" applyAlignment="1">
      <alignment horizontal="center" vertical="center" wrapText="1"/>
    </xf>
    <xf numFmtId="0" fontId="6" fillId="0" borderId="0" xfId="0" applyFont="1"/>
    <xf numFmtId="165" fontId="11" fillId="9" borderId="25" xfId="2" applyNumberFormat="1" applyFont="1" applyFill="1" applyBorder="1" applyAlignment="1">
      <alignment horizontal="right"/>
    </xf>
    <xf numFmtId="9" fontId="6" fillId="0" borderId="0" xfId="8" applyFont="1"/>
    <xf numFmtId="41" fontId="6" fillId="0" borderId="0" xfId="3" applyFont="1"/>
    <xf numFmtId="165" fontId="6" fillId="0" borderId="0" xfId="2" applyNumberFormat="1" applyFont="1"/>
    <xf numFmtId="0" fontId="17" fillId="10" borderId="0" xfId="0" applyFont="1" applyFill="1" applyAlignment="1">
      <alignment horizontal="left" vertical="center"/>
    </xf>
    <xf numFmtId="0" fontId="18" fillId="3" borderId="0" xfId="0" applyFont="1" applyFill="1" applyAlignment="1">
      <alignment horizontal="left" vertical="center"/>
    </xf>
    <xf numFmtId="0" fontId="18" fillId="8" borderId="0" xfId="0" applyFont="1" applyFill="1" applyAlignment="1">
      <alignment horizontal="left" vertical="center"/>
    </xf>
    <xf numFmtId="0" fontId="17" fillId="8" borderId="0" xfId="0" applyFont="1" applyFill="1" applyAlignment="1">
      <alignment horizontal="left" vertical="center"/>
    </xf>
    <xf numFmtId="0" fontId="18" fillId="11" borderId="0" xfId="0" applyFont="1" applyFill="1" applyAlignment="1">
      <alignment horizontal="left" vertical="center"/>
    </xf>
    <xf numFmtId="43" fontId="6" fillId="0" borderId="0" xfId="2" applyFont="1"/>
    <xf numFmtId="165" fontId="11" fillId="0" borderId="0" xfId="2" applyNumberFormat="1" applyFont="1" applyFill="1" applyBorder="1"/>
    <xf numFmtId="165" fontId="13" fillId="0" borderId="0" xfId="2" applyNumberFormat="1" applyFont="1" applyFill="1" applyBorder="1"/>
    <xf numFmtId="165" fontId="11" fillId="0" borderId="0" xfId="0" applyNumberFormat="1" applyFont="1" applyBorder="1"/>
    <xf numFmtId="165" fontId="11" fillId="0" borderId="0" xfId="0" applyNumberFormat="1" applyFont="1" applyFill="1" applyBorder="1"/>
    <xf numFmtId="165" fontId="11" fillId="0" borderId="0" xfId="2" applyNumberFormat="1" applyFont="1" applyFill="1" applyBorder="1" applyAlignment="1">
      <alignment horizontal="left" vertical="center"/>
    </xf>
    <xf numFmtId="165" fontId="11" fillId="0" borderId="0" xfId="2" applyNumberFormat="1" applyFont="1" applyFill="1" applyBorder="1" applyAlignment="1" applyProtection="1">
      <alignment horizontal="left" vertical="center"/>
      <protection hidden="1"/>
    </xf>
    <xf numFmtId="165" fontId="11" fillId="0" borderId="0" xfId="2" applyNumberFormat="1" applyFont="1" applyFill="1" applyBorder="1" applyAlignment="1">
      <alignment horizontal="left" vertical="center" wrapText="1"/>
    </xf>
    <xf numFmtId="165" fontId="11" fillId="0" borderId="0" xfId="2" applyNumberFormat="1" applyFont="1" applyFill="1" applyBorder="1" applyAlignment="1">
      <alignment vertical="center" wrapText="1"/>
    </xf>
    <xf numFmtId="165" fontId="11" fillId="0" borderId="0" xfId="2" applyNumberFormat="1" applyFont="1" applyFill="1" applyBorder="1" applyAlignment="1">
      <alignment horizontal="center" vertical="center" wrapText="1"/>
    </xf>
    <xf numFmtId="165" fontId="11" fillId="0" borderId="0" xfId="2" applyNumberFormat="1" applyFont="1" applyFill="1" applyBorder="1" applyAlignment="1">
      <alignment horizontal="right" vertical="center" wrapText="1"/>
    </xf>
    <xf numFmtId="41" fontId="11" fillId="3" borderId="0" xfId="3" applyFont="1" applyFill="1" applyBorder="1" applyAlignment="1">
      <alignment horizontal="right" vertical="center" wrapText="1"/>
    </xf>
    <xf numFmtId="165" fontId="11" fillId="3" borderId="0" xfId="2" applyNumberFormat="1" applyFont="1" applyFill="1" applyBorder="1" applyAlignment="1"/>
    <xf numFmtId="165" fontId="13" fillId="3" borderId="0" xfId="2" applyNumberFormat="1" applyFont="1" applyFill="1" applyBorder="1"/>
    <xf numFmtId="41" fontId="11" fillId="0" borderId="0" xfId="3" applyFont="1" applyFill="1" applyBorder="1" applyAlignment="1">
      <alignment horizontal="left" vertical="center" wrapText="1"/>
    </xf>
    <xf numFmtId="41" fontId="13" fillId="0" borderId="0" xfId="3" applyFont="1" applyFill="1" applyBorder="1" applyAlignment="1">
      <alignment horizontal="left" vertical="center" wrapText="1"/>
    </xf>
    <xf numFmtId="41" fontId="13" fillId="0" borderId="0" xfId="3" applyFont="1" applyFill="1" applyBorder="1"/>
    <xf numFmtId="0" fontId="19" fillId="0" borderId="0" xfId="0" applyFont="1"/>
    <xf numFmtId="43" fontId="19" fillId="0" borderId="0" xfId="2" applyFont="1"/>
    <xf numFmtId="0" fontId="19" fillId="0" borderId="0" xfId="0" applyFont="1" applyAlignment="1">
      <alignment horizontal="center"/>
    </xf>
    <xf numFmtId="43" fontId="19" fillId="0" borderId="0" xfId="2" applyFont="1" applyAlignment="1">
      <alignment horizontal="center"/>
    </xf>
    <xf numFmtId="43" fontId="20" fillId="0" borderId="0" xfId="2" applyFont="1"/>
    <xf numFmtId="10" fontId="20" fillId="0" borderId="0" xfId="8" applyNumberFormat="1" applyFont="1"/>
    <xf numFmtId="0" fontId="20" fillId="0" borderId="0" xfId="0" applyFont="1" applyBorder="1"/>
    <xf numFmtId="0" fontId="0" fillId="0" borderId="0" xfId="0" applyBorder="1"/>
    <xf numFmtId="165" fontId="6" fillId="0" borderId="0" xfId="0" applyNumberFormat="1" applyFont="1"/>
    <xf numFmtId="0" fontId="8" fillId="12"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164" fontId="8" fillId="13" borderId="1" xfId="1" applyNumberFormat="1" applyFont="1" applyFill="1" applyBorder="1" applyAlignment="1">
      <alignment horizontal="center" vertical="center" wrapText="1"/>
    </xf>
    <xf numFmtId="0" fontId="8" fillId="14"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7" fillId="0" borderId="1" xfId="0" applyFont="1" applyFill="1" applyBorder="1" applyAlignment="1">
      <alignment vertical="center" wrapText="1"/>
    </xf>
    <xf numFmtId="0" fontId="0" fillId="0" borderId="0" xfId="0" applyFill="1" applyAlignment="1">
      <alignment wrapText="1"/>
    </xf>
    <xf numFmtId="43" fontId="7" fillId="2" borderId="1" xfId="2" applyFont="1" applyFill="1" applyBorder="1" applyAlignment="1">
      <alignment horizontal="center" vertical="center" wrapText="1"/>
    </xf>
    <xf numFmtId="43" fontId="8" fillId="3" borderId="1" xfId="2" applyFont="1" applyFill="1" applyBorder="1" applyAlignment="1">
      <alignment horizontal="center" vertical="center" wrapText="1"/>
    </xf>
    <xf numFmtId="43" fontId="8" fillId="0" borderId="0" xfId="2" applyFont="1" applyFill="1" applyAlignment="1">
      <alignment horizontal="center" vertical="center"/>
    </xf>
    <xf numFmtId="43" fontId="8" fillId="3" borderId="0" xfId="2" applyFont="1" applyFill="1" applyAlignment="1">
      <alignment horizontal="center" vertical="center"/>
    </xf>
    <xf numFmtId="43" fontId="6" fillId="0" borderId="0" xfId="0" applyNumberFormat="1" applyFont="1"/>
    <xf numFmtId="165" fontId="13" fillId="0" borderId="24" xfId="2" applyNumberFormat="1" applyFont="1" applyFill="1" applyBorder="1"/>
    <xf numFmtId="0" fontId="6" fillId="0" borderId="26" xfId="0" applyFont="1" applyBorder="1"/>
    <xf numFmtId="43" fontId="6" fillId="0" borderId="0" xfId="2" applyNumberFormat="1" applyFont="1"/>
    <xf numFmtId="43" fontId="19" fillId="0" borderId="0" xfId="2" applyNumberFormat="1" applyFont="1" applyAlignment="1">
      <alignment horizontal="center"/>
    </xf>
    <xf numFmtId="43" fontId="15" fillId="0" borderId="23" xfId="2" applyNumberFormat="1" applyFont="1" applyFill="1" applyBorder="1" applyAlignment="1">
      <alignment horizontal="center" vertical="center" wrapText="1"/>
    </xf>
    <xf numFmtId="43" fontId="11" fillId="0" borderId="25" xfId="2" applyNumberFormat="1" applyFont="1" applyFill="1" applyBorder="1"/>
    <xf numFmtId="43" fontId="13" fillId="0" borderId="25" xfId="2" applyNumberFormat="1" applyFont="1" applyFill="1" applyBorder="1"/>
    <xf numFmtId="43" fontId="11" fillId="0" borderId="25" xfId="2" applyNumberFormat="1" applyFont="1" applyBorder="1"/>
    <xf numFmtId="43" fontId="11" fillId="9" borderId="25" xfId="2" applyNumberFormat="1" applyFont="1" applyFill="1" applyBorder="1" applyAlignment="1">
      <alignment horizontal="right"/>
    </xf>
    <xf numFmtId="43" fontId="11" fillId="3" borderId="25" xfId="2" applyNumberFormat="1" applyFont="1" applyFill="1" applyBorder="1" applyAlignment="1">
      <alignment horizontal="right" vertical="center" wrapText="1"/>
    </xf>
    <xf numFmtId="43" fontId="11" fillId="3" borderId="25" xfId="2" applyNumberFormat="1" applyFont="1" applyFill="1" applyBorder="1" applyAlignment="1">
      <alignment horizontal="right" vertical="center"/>
    </xf>
    <xf numFmtId="43" fontId="11" fillId="0" borderId="25" xfId="2" applyNumberFormat="1" applyFont="1" applyFill="1" applyBorder="1" applyAlignment="1">
      <alignment horizontal="left" vertical="center"/>
    </xf>
    <xf numFmtId="43" fontId="13" fillId="0" borderId="25" xfId="2" applyNumberFormat="1" applyFont="1" applyFill="1" applyBorder="1" applyAlignment="1">
      <alignment horizontal="left" vertical="center"/>
    </xf>
    <xf numFmtId="43" fontId="11" fillId="0" borderId="25" xfId="2" applyNumberFormat="1" applyFont="1" applyFill="1" applyBorder="1" applyAlignment="1" applyProtection="1">
      <alignment horizontal="left" vertical="center"/>
      <protection hidden="1"/>
    </xf>
    <xf numFmtId="43" fontId="11" fillId="0" borderId="25" xfId="2" applyNumberFormat="1" applyFont="1" applyFill="1" applyBorder="1" applyAlignment="1">
      <alignment horizontal="left" vertical="center" wrapText="1"/>
    </xf>
    <xf numFmtId="43" fontId="11" fillId="0" borderId="25" xfId="2" applyNumberFormat="1" applyFont="1" applyFill="1" applyBorder="1" applyAlignment="1">
      <alignment vertical="center" wrapText="1"/>
    </xf>
    <xf numFmtId="43" fontId="11" fillId="0" borderId="25" xfId="2" applyNumberFormat="1" applyFont="1" applyFill="1" applyBorder="1" applyAlignment="1">
      <alignment horizontal="center" vertical="center" wrapText="1"/>
    </xf>
    <xf numFmtId="43" fontId="11" fillId="0" borderId="25" xfId="2" applyNumberFormat="1" applyFont="1" applyFill="1" applyBorder="1" applyAlignment="1">
      <alignment horizontal="right" vertical="center" wrapText="1"/>
    </xf>
    <xf numFmtId="43" fontId="11" fillId="3" borderId="25" xfId="2" applyNumberFormat="1" applyFont="1" applyFill="1" applyBorder="1" applyAlignment="1"/>
    <xf numFmtId="43" fontId="13" fillId="3" borderId="25" xfId="2" applyNumberFormat="1" applyFont="1" applyFill="1" applyBorder="1"/>
    <xf numFmtId="43" fontId="13" fillId="0" borderId="25" xfId="2" applyNumberFormat="1" applyFont="1" applyFill="1" applyBorder="1" applyAlignment="1">
      <alignment horizontal="left" vertical="center" wrapText="1"/>
    </xf>
    <xf numFmtId="168" fontId="7" fillId="2" borderId="1" xfId="2" applyNumberFormat="1" applyFont="1" applyFill="1" applyBorder="1" applyAlignment="1">
      <alignment horizontal="center" vertical="center" wrapText="1"/>
    </xf>
    <xf numFmtId="168" fontId="8" fillId="0" borderId="1" xfId="2" applyNumberFormat="1" applyFont="1" applyFill="1" applyBorder="1" applyAlignment="1">
      <alignment horizontal="center" vertical="center" wrapText="1"/>
    </xf>
    <xf numFmtId="168" fontId="7" fillId="0" borderId="1" xfId="2" applyNumberFormat="1" applyFont="1" applyFill="1" applyBorder="1" applyAlignment="1">
      <alignment horizontal="center" vertical="center" wrapText="1"/>
    </xf>
    <xf numFmtId="168" fontId="8" fillId="3" borderId="0" xfId="2" applyNumberFormat="1" applyFont="1" applyFill="1" applyAlignment="1">
      <alignment horizontal="center" vertical="center"/>
    </xf>
    <xf numFmtId="0" fontId="11" fillId="3" borderId="3" xfId="0" applyFont="1" applyFill="1" applyBorder="1" applyAlignment="1">
      <alignment horizontal="center" vertical="center" wrapText="1"/>
    </xf>
    <xf numFmtId="0" fontId="19" fillId="3" borderId="1" xfId="0" applyFont="1" applyFill="1" applyBorder="1" applyAlignment="1">
      <alignment horizontal="left" vertical="center"/>
    </xf>
    <xf numFmtId="0" fontId="19" fillId="3" borderId="1" xfId="0" applyFont="1" applyFill="1" applyBorder="1" applyAlignment="1">
      <alignment vertical="center" wrapText="1"/>
    </xf>
    <xf numFmtId="41" fontId="19" fillId="3" borderId="1" xfId="3" applyFont="1" applyFill="1" applyBorder="1" applyAlignment="1">
      <alignment horizontal="left" vertical="center"/>
    </xf>
    <xf numFmtId="0" fontId="19" fillId="3" borderId="1" xfId="0" applyFont="1" applyFill="1" applyBorder="1" applyAlignment="1">
      <alignment vertical="center"/>
    </xf>
    <xf numFmtId="41" fontId="19" fillId="3" borderId="1" xfId="3" applyFont="1" applyFill="1" applyBorder="1" applyAlignment="1">
      <alignment vertical="center"/>
    </xf>
    <xf numFmtId="41" fontId="19" fillId="3" borderId="24" xfId="3" applyFont="1" applyFill="1" applyBorder="1" applyAlignment="1">
      <alignment vertical="center"/>
    </xf>
    <xf numFmtId="167" fontId="19" fillId="3" borderId="1" xfId="0" applyNumberFormat="1" applyFont="1" applyFill="1" applyBorder="1" applyAlignment="1">
      <alignment horizontal="left" vertical="center" wrapText="1"/>
    </xf>
    <xf numFmtId="0" fontId="19" fillId="3" borderId="1" xfId="0" applyFont="1" applyFill="1" applyBorder="1" applyAlignment="1">
      <alignment horizontal="left" vertical="center" wrapText="1"/>
    </xf>
    <xf numFmtId="41" fontId="19" fillId="3" borderId="1" xfId="3" applyFont="1" applyFill="1" applyBorder="1"/>
    <xf numFmtId="0" fontId="6" fillId="3" borderId="1" xfId="0" applyFont="1" applyFill="1" applyBorder="1" applyAlignment="1">
      <alignment vertical="center"/>
    </xf>
    <xf numFmtId="0" fontId="6" fillId="3" borderId="1" xfId="0" applyFont="1" applyFill="1" applyBorder="1" applyAlignment="1">
      <alignment horizontal="left" vertical="center" wrapText="1"/>
    </xf>
    <xf numFmtId="41" fontId="6" fillId="3" borderId="1" xfId="3" applyFont="1" applyFill="1" applyBorder="1"/>
    <xf numFmtId="0" fontId="6" fillId="3" borderId="1" xfId="0" applyFont="1" applyFill="1" applyBorder="1" applyAlignment="1">
      <alignment vertical="center" wrapText="1"/>
    </xf>
    <xf numFmtId="0" fontId="12" fillId="3" borderId="1" xfId="0" applyFont="1" applyFill="1" applyBorder="1" applyAlignment="1">
      <alignment horizontal="center" vertical="center" wrapText="1"/>
    </xf>
    <xf numFmtId="0" fontId="12" fillId="3" borderId="27" xfId="0" applyFont="1" applyFill="1" applyBorder="1" applyAlignment="1">
      <alignment horizontal="center" vertical="center" wrapText="1"/>
    </xf>
    <xf numFmtId="41" fontId="6" fillId="0" borderId="0" xfId="0" applyNumberFormat="1" applyFont="1"/>
    <xf numFmtId="43" fontId="6" fillId="4" borderId="0" xfId="2" applyFont="1" applyFill="1"/>
    <xf numFmtId="0" fontId="15" fillId="0" borderId="1" xfId="0" applyFont="1" applyFill="1" applyBorder="1" applyAlignment="1">
      <alignment horizontal="center" vertical="center" wrapText="1"/>
    </xf>
    <xf numFmtId="0" fontId="11" fillId="0" borderId="1" xfId="0" applyFont="1" applyFill="1" applyBorder="1"/>
    <xf numFmtId="167" fontId="11" fillId="0" borderId="1" xfId="6" applyNumberFormat="1" applyFont="1" applyFill="1" applyBorder="1" applyAlignment="1">
      <alignment horizontal="left" vertical="center" wrapText="1"/>
    </xf>
    <xf numFmtId="165" fontId="11" fillId="0" borderId="1" xfId="2" applyNumberFormat="1" applyFont="1" applyFill="1" applyBorder="1"/>
    <xf numFmtId="0" fontId="11" fillId="0" borderId="1" xfId="7" applyFont="1" applyFill="1" applyBorder="1" applyAlignment="1">
      <alignment horizontal="left" vertical="center" wrapText="1" readingOrder="1"/>
    </xf>
    <xf numFmtId="0" fontId="11" fillId="0" borderId="1" xfId="0" applyFont="1" applyFill="1" applyBorder="1" applyAlignment="1">
      <alignment horizontal="left" vertical="center" wrapText="1"/>
    </xf>
    <xf numFmtId="0" fontId="13" fillId="0" borderId="1" xfId="0" applyFont="1" applyFill="1" applyBorder="1"/>
    <xf numFmtId="0" fontId="13" fillId="0" borderId="1" xfId="0" applyFont="1" applyFill="1" applyBorder="1" applyAlignment="1">
      <alignment horizontal="left" vertical="center" wrapText="1"/>
    </xf>
    <xf numFmtId="165" fontId="13" fillId="0" borderId="1" xfId="2" applyNumberFormat="1" applyFont="1" applyFill="1" applyBorder="1"/>
    <xf numFmtId="165" fontId="11" fillId="0" borderId="1" xfId="0" applyNumberFormat="1" applyFont="1" applyFill="1" applyBorder="1"/>
    <xf numFmtId="165" fontId="11" fillId="0" borderId="1" xfId="2" applyNumberFormat="1" applyFont="1" applyFill="1" applyBorder="1" applyAlignment="1">
      <alignment horizontal="right"/>
    </xf>
    <xf numFmtId="165" fontId="11" fillId="0" borderId="1" xfId="2" applyNumberFormat="1" applyFont="1" applyFill="1" applyBorder="1" applyAlignment="1">
      <alignment horizontal="right" vertical="center" wrapText="1"/>
    </xf>
    <xf numFmtId="0" fontId="11" fillId="0" borderId="1" xfId="0" applyFont="1" applyFill="1" applyBorder="1" applyAlignment="1">
      <alignment horizontal="left" vertical="center"/>
    </xf>
    <xf numFmtId="165" fontId="11" fillId="0" borderId="1" xfId="2" applyNumberFormat="1" applyFont="1" applyFill="1" applyBorder="1" applyAlignment="1">
      <alignment horizontal="right" vertical="center"/>
    </xf>
    <xf numFmtId="165" fontId="11" fillId="0" borderId="1" xfId="2" applyNumberFormat="1" applyFont="1" applyFill="1" applyBorder="1" applyAlignment="1">
      <alignment horizontal="left" vertical="center"/>
    </xf>
    <xf numFmtId="165" fontId="13" fillId="0" borderId="1" xfId="2" applyNumberFormat="1" applyFont="1" applyFill="1" applyBorder="1" applyAlignment="1">
      <alignment horizontal="left" vertical="center"/>
    </xf>
    <xf numFmtId="0" fontId="11" fillId="0" borderId="1" xfId="4" applyFont="1" applyFill="1" applyBorder="1" applyAlignment="1" applyProtection="1">
      <alignment horizontal="left" vertical="center"/>
      <protection hidden="1"/>
    </xf>
    <xf numFmtId="165" fontId="11" fillId="0" borderId="1" xfId="2" applyNumberFormat="1" applyFont="1" applyFill="1" applyBorder="1" applyAlignment="1" applyProtection="1">
      <alignment horizontal="left" vertical="center"/>
      <protection hidden="1"/>
    </xf>
    <xf numFmtId="0" fontId="13" fillId="0" borderId="1" xfId="4" applyFont="1" applyFill="1" applyBorder="1" applyAlignment="1" applyProtection="1">
      <alignment horizontal="left" vertical="center"/>
      <protection hidden="1"/>
    </xf>
    <xf numFmtId="165" fontId="11" fillId="0" borderId="1" xfId="2" applyNumberFormat="1" applyFont="1" applyFill="1" applyBorder="1" applyAlignment="1">
      <alignment horizontal="left" vertical="center" wrapText="1"/>
    </xf>
    <xf numFmtId="0" fontId="11" fillId="0" borderId="1" xfId="7" applyFont="1" applyFill="1" applyBorder="1" applyAlignment="1">
      <alignment horizontal="left" vertical="center" wrapText="1"/>
    </xf>
    <xf numFmtId="0" fontId="13" fillId="0" borderId="1" xfId="0" applyFont="1" applyFill="1" applyBorder="1" applyAlignment="1">
      <alignment wrapText="1"/>
    </xf>
    <xf numFmtId="0" fontId="11" fillId="0" borderId="1" xfId="0" applyFont="1" applyFill="1" applyBorder="1" applyAlignment="1">
      <alignment vertical="center" wrapText="1"/>
    </xf>
    <xf numFmtId="165" fontId="11" fillId="0" borderId="1" xfId="2" applyNumberFormat="1" applyFont="1" applyFill="1" applyBorder="1" applyAlignment="1">
      <alignment vertical="center" wrapText="1"/>
    </xf>
    <xf numFmtId="0" fontId="13" fillId="0" borderId="1" xfId="0" applyFont="1" applyFill="1" applyBorder="1" applyAlignment="1">
      <alignment vertical="center" wrapText="1"/>
    </xf>
    <xf numFmtId="165" fontId="11" fillId="0" borderId="1" xfId="2" applyNumberFormat="1" applyFont="1" applyFill="1" applyBorder="1" applyAlignment="1">
      <alignment horizontal="center" vertical="center" wrapText="1"/>
    </xf>
    <xf numFmtId="41" fontId="11" fillId="0" borderId="1" xfId="3" applyFont="1" applyFill="1" applyBorder="1" applyAlignment="1">
      <alignment horizontal="right" vertical="center" wrapText="1"/>
    </xf>
    <xf numFmtId="165" fontId="11" fillId="0" borderId="1" xfId="2" applyNumberFormat="1" applyFont="1" applyFill="1" applyBorder="1" applyAlignment="1"/>
    <xf numFmtId="41" fontId="11" fillId="0" borderId="1" xfId="3" applyFont="1" applyFill="1" applyBorder="1" applyAlignment="1">
      <alignment horizontal="left" vertical="center" wrapText="1"/>
    </xf>
    <xf numFmtId="41" fontId="13" fillId="0" borderId="1" xfId="3" applyFont="1" applyFill="1" applyBorder="1" applyAlignment="1">
      <alignment horizontal="left" vertical="center" wrapText="1"/>
    </xf>
    <xf numFmtId="41" fontId="13" fillId="0" borderId="1" xfId="3" applyFont="1" applyFill="1" applyBorder="1"/>
    <xf numFmtId="165" fontId="15" fillId="0" borderId="1" xfId="2" applyNumberFormat="1" applyFont="1" applyFill="1" applyBorder="1" applyAlignment="1">
      <alignment horizontal="center" vertical="center" wrapText="1"/>
    </xf>
    <xf numFmtId="165" fontId="13" fillId="0" borderId="1" xfId="2" applyNumberFormat="1" applyFont="1" applyFill="1" applyBorder="1" applyAlignment="1">
      <alignment horizontal="left" vertical="center" wrapText="1"/>
    </xf>
    <xf numFmtId="0" fontId="21" fillId="0" borderId="28" xfId="0" applyFont="1" applyBorder="1" applyAlignment="1">
      <alignment horizontal="center" vertical="center" wrapText="1"/>
    </xf>
    <xf numFmtId="0" fontId="21" fillId="0" borderId="29" xfId="0" applyFont="1" applyBorder="1" applyAlignment="1">
      <alignment horizontal="center" vertical="center" wrapText="1"/>
    </xf>
    <xf numFmtId="0" fontId="19" fillId="0" borderId="30" xfId="0" applyFont="1" applyBorder="1" applyAlignment="1">
      <alignment horizontal="center" vertical="center"/>
    </xf>
    <xf numFmtId="0" fontId="19" fillId="0" borderId="31" xfId="0" applyFont="1" applyBorder="1" applyAlignment="1">
      <alignment horizontal="center" vertical="center"/>
    </xf>
    <xf numFmtId="0" fontId="21" fillId="11" borderId="32" xfId="0" applyFont="1" applyFill="1" applyBorder="1" applyAlignment="1">
      <alignment horizontal="left" vertical="center"/>
    </xf>
    <xf numFmtId="0" fontId="21" fillId="11" borderId="33" xfId="0" applyFont="1" applyFill="1" applyBorder="1" applyAlignment="1">
      <alignment horizontal="left" vertical="center" wrapText="1"/>
    </xf>
    <xf numFmtId="3" fontId="21" fillId="11" borderId="33" xfId="0" applyNumberFormat="1" applyFont="1" applyFill="1" applyBorder="1" applyAlignment="1">
      <alignment horizontal="right" vertical="center"/>
    </xf>
    <xf numFmtId="0" fontId="21" fillId="11" borderId="34" xfId="0" applyFont="1" applyFill="1" applyBorder="1" applyAlignment="1">
      <alignment horizontal="left" vertical="center"/>
    </xf>
    <xf numFmtId="0" fontId="21" fillId="11" borderId="35" xfId="0" applyFont="1" applyFill="1" applyBorder="1" applyAlignment="1">
      <alignment horizontal="left" vertical="center"/>
    </xf>
    <xf numFmtId="3" fontId="21" fillId="11" borderId="35" xfId="0" applyNumberFormat="1" applyFont="1" applyFill="1" applyBorder="1" applyAlignment="1">
      <alignment horizontal="right" vertical="center"/>
    </xf>
    <xf numFmtId="0" fontId="21" fillId="11" borderId="35" xfId="0" applyFont="1" applyFill="1" applyBorder="1" applyAlignment="1">
      <alignment horizontal="left" vertical="center" wrapText="1"/>
    </xf>
    <xf numFmtId="0" fontId="22" fillId="11" borderId="34" xfId="0" applyFont="1" applyFill="1" applyBorder="1" applyAlignment="1">
      <alignment horizontal="left" vertical="center"/>
    </xf>
    <xf numFmtId="0" fontId="22" fillId="11" borderId="35" xfId="0" applyFont="1" applyFill="1" applyBorder="1" applyAlignment="1">
      <alignment horizontal="left" vertical="center" wrapText="1"/>
    </xf>
    <xf numFmtId="3" fontId="22" fillId="11" borderId="35" xfId="0" applyNumberFormat="1" applyFont="1" applyFill="1" applyBorder="1" applyAlignment="1">
      <alignment horizontal="right" vertical="center"/>
    </xf>
    <xf numFmtId="0" fontId="22" fillId="11" borderId="35" xfId="0" applyFont="1" applyFill="1" applyBorder="1" applyAlignment="1">
      <alignment horizontal="left" vertical="center"/>
    </xf>
    <xf numFmtId="0" fontId="22" fillId="11" borderId="36" xfId="0" applyFont="1" applyFill="1" applyBorder="1" applyAlignment="1">
      <alignment horizontal="left" vertical="center"/>
    </xf>
    <xf numFmtId="0" fontId="22" fillId="11" borderId="37" xfId="0" applyFont="1" applyFill="1" applyBorder="1" applyAlignment="1">
      <alignment horizontal="left" vertical="center"/>
    </xf>
    <xf numFmtId="3" fontId="22" fillId="11" borderId="37" xfId="0" applyNumberFormat="1" applyFont="1" applyFill="1" applyBorder="1" applyAlignment="1">
      <alignment horizontal="right" vertical="center"/>
    </xf>
    <xf numFmtId="3" fontId="21" fillId="11" borderId="35" xfId="0" applyNumberFormat="1" applyFont="1" applyFill="1" applyBorder="1" applyAlignment="1">
      <alignment horizontal="right" vertical="center" wrapText="1"/>
    </xf>
    <xf numFmtId="0" fontId="22" fillId="11" borderId="37" xfId="0" applyFont="1" applyFill="1" applyBorder="1" applyAlignment="1">
      <alignment horizontal="left" vertical="center" wrapText="1"/>
    </xf>
    <xf numFmtId="3" fontId="22" fillId="11" borderId="37" xfId="0" applyNumberFormat="1" applyFont="1" applyFill="1" applyBorder="1" applyAlignment="1">
      <alignment horizontal="right" vertical="center" wrapText="1"/>
    </xf>
    <xf numFmtId="0" fontId="20" fillId="0" borderId="1" xfId="0" applyFont="1" applyBorder="1"/>
    <xf numFmtId="0" fontId="0" fillId="0" borderId="1" xfId="0" applyFill="1" applyBorder="1"/>
    <xf numFmtId="0" fontId="0" fillId="0" borderId="1" xfId="0" applyBorder="1"/>
    <xf numFmtId="165" fontId="0" fillId="0" borderId="0" xfId="2" applyNumberFormat="1" applyFont="1"/>
    <xf numFmtId="165" fontId="0" fillId="0" borderId="0" xfId="0" applyNumberFormat="1"/>
    <xf numFmtId="165" fontId="20" fillId="0" borderId="1" xfId="0" applyNumberFormat="1" applyFont="1" applyBorder="1"/>
    <xf numFmtId="0" fontId="20" fillId="0" borderId="1" xfId="0" applyFont="1" applyBorder="1" applyAlignment="1">
      <alignment horizontal="left"/>
    </xf>
    <xf numFmtId="165" fontId="0" fillId="0" borderId="1" xfId="0" applyNumberFormat="1" applyBorder="1"/>
    <xf numFmtId="17" fontId="0" fillId="0" borderId="1" xfId="0" applyNumberFormat="1" applyBorder="1" applyAlignment="1">
      <alignment horizontal="left"/>
    </xf>
    <xf numFmtId="0" fontId="0" fillId="0" borderId="1" xfId="0" applyBorder="1" applyAlignment="1">
      <alignment horizontal="left"/>
    </xf>
    <xf numFmtId="165" fontId="0" fillId="0" borderId="1" xfId="2" applyNumberFormat="1" applyFont="1" applyBorder="1"/>
    <xf numFmtId="17" fontId="0" fillId="0" borderId="1" xfId="2" applyNumberFormat="1" applyFont="1" applyBorder="1" applyAlignment="1">
      <alignment horizontal="left"/>
    </xf>
    <xf numFmtId="165" fontId="0" fillId="0" borderId="0" xfId="0" applyNumberFormat="1" applyBorder="1"/>
    <xf numFmtId="0" fontId="0" fillId="0" borderId="0" xfId="0" applyBorder="1" applyAlignment="1">
      <alignment horizontal="left"/>
    </xf>
    <xf numFmtId="10" fontId="0" fillId="0" borderId="0" xfId="8" applyNumberFormat="1" applyFont="1"/>
    <xf numFmtId="16" fontId="0" fillId="0" borderId="0" xfId="0" applyNumberFormat="1"/>
    <xf numFmtId="165" fontId="20" fillId="0" borderId="1" xfId="2" applyNumberFormat="1" applyFont="1" applyBorder="1"/>
    <xf numFmtId="0" fontId="0" fillId="0" borderId="0" xfId="0" applyAlignment="1">
      <alignment horizontal="center"/>
    </xf>
    <xf numFmtId="169" fontId="8" fillId="0" borderId="0" xfId="0" applyNumberFormat="1" applyFont="1" applyFill="1" applyAlignment="1">
      <alignment horizontal="center" vertical="center"/>
    </xf>
    <xf numFmtId="168" fontId="8" fillId="15" borderId="1" xfId="2" applyNumberFormat="1" applyFont="1" applyFill="1" applyBorder="1" applyAlignment="1">
      <alignment horizontal="center" vertical="center" wrapText="1"/>
    </xf>
    <xf numFmtId="169" fontId="8" fillId="0" borderId="1" xfId="0" applyNumberFormat="1" applyFont="1" applyFill="1" applyBorder="1" applyAlignment="1">
      <alignment horizontal="center" vertical="center" wrapText="1"/>
    </xf>
    <xf numFmtId="168" fontId="8" fillId="0" borderId="0" xfId="2" applyNumberFormat="1" applyFont="1" applyFill="1" applyAlignment="1">
      <alignment horizontal="center" vertical="center"/>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44" fontId="18" fillId="0" borderId="1" xfId="1" applyFont="1" applyFill="1" applyBorder="1" applyAlignment="1">
      <alignment horizontal="center" vertical="center" wrapText="1"/>
    </xf>
    <xf numFmtId="44" fontId="18" fillId="0" borderId="1" xfId="1" applyFont="1" applyFill="1" applyBorder="1" applyAlignment="1">
      <alignment horizontal="center" vertical="center"/>
    </xf>
    <xf numFmtId="43" fontId="11" fillId="0" borderId="24" xfId="2" applyNumberFormat="1" applyFont="1" applyFill="1" applyBorder="1"/>
    <xf numFmtId="44" fontId="0" fillId="0" borderId="0" xfId="0" applyNumberFormat="1"/>
    <xf numFmtId="42" fontId="8" fillId="0" borderId="1" xfId="9" applyFont="1" applyFill="1" applyBorder="1" applyAlignment="1">
      <alignment horizontal="center" vertical="center" wrapText="1"/>
    </xf>
    <xf numFmtId="1" fontId="7" fillId="2" borderId="24" xfId="0" applyNumberFormat="1" applyFont="1" applyFill="1" applyBorder="1" applyAlignment="1">
      <alignment horizontal="center" vertical="center"/>
    </xf>
    <xf numFmtId="0" fontId="0" fillId="6" borderId="0" xfId="0" applyFill="1"/>
    <xf numFmtId="1" fontId="8" fillId="6" borderId="1" xfId="2" applyNumberFormat="1" applyFont="1" applyFill="1" applyBorder="1" applyAlignment="1">
      <alignment horizontal="center" vertical="center"/>
    </xf>
    <xf numFmtId="1" fontId="8" fillId="0" borderId="1" xfId="2" applyNumberFormat="1" applyFont="1" applyFill="1" applyBorder="1" applyAlignment="1">
      <alignment horizontal="center" vertical="center"/>
    </xf>
    <xf numFmtId="168" fontId="8" fillId="6" borderId="1" xfId="2" applyNumberFormat="1" applyFont="1" applyFill="1" applyBorder="1" applyAlignment="1">
      <alignment horizontal="center" vertical="center" wrapText="1"/>
    </xf>
    <xf numFmtId="1" fontId="0" fillId="0" borderId="0" xfId="0" applyNumberFormat="1" applyAlignment="1">
      <alignment horizontal="center"/>
    </xf>
    <xf numFmtId="44" fontId="8" fillId="0" borderId="1" xfId="0" applyNumberFormat="1" applyFont="1" applyFill="1" applyBorder="1" applyAlignment="1">
      <alignment horizontal="center" vertical="center" wrapText="1"/>
    </xf>
    <xf numFmtId="164" fontId="8" fillId="0" borderId="0" xfId="0" applyNumberFormat="1" applyFont="1" applyFill="1" applyAlignment="1">
      <alignment horizontal="center" vertical="center"/>
    </xf>
    <xf numFmtId="165" fontId="0" fillId="0" borderId="0" xfId="2" applyNumberFormat="1" applyFont="1" applyAlignment="1">
      <alignment horizontal="center"/>
    </xf>
    <xf numFmtId="0" fontId="0" fillId="0" borderId="0" xfId="0" applyAlignment="1">
      <alignment horizontal="center"/>
    </xf>
    <xf numFmtId="44" fontId="17" fillId="16" borderId="1" xfId="1" applyFont="1" applyFill="1" applyBorder="1" applyAlignment="1">
      <alignment horizontal="center" vertical="center"/>
    </xf>
    <xf numFmtId="0" fontId="17" fillId="16" borderId="1" xfId="0" applyFont="1" applyFill="1" applyBorder="1" applyAlignment="1">
      <alignment horizontal="center" vertical="center"/>
    </xf>
    <xf numFmtId="0" fontId="17" fillId="16" borderId="1" xfId="0" applyFont="1" applyFill="1" applyBorder="1" applyAlignment="1">
      <alignment horizontal="center" vertical="center" wrapText="1"/>
    </xf>
    <xf numFmtId="44" fontId="17" fillId="16" borderId="1" xfId="1" applyFont="1" applyFill="1" applyBorder="1" applyAlignment="1">
      <alignment horizontal="center" vertical="center" wrapText="1"/>
    </xf>
  </cellXfs>
  <cellStyles count="10">
    <cellStyle name="Millares" xfId="2" builtinId="3"/>
    <cellStyle name="Millares [0]" xfId="3" builtinId="6"/>
    <cellStyle name="Moneda" xfId="1" builtinId="4"/>
    <cellStyle name="Moneda [0]" xfId="9" builtinId="7"/>
    <cellStyle name="Nivel 7" xfId="5"/>
    <cellStyle name="Normal" xfId="0" builtinId="0"/>
    <cellStyle name="Normal 2" xfId="6"/>
    <cellStyle name="Normal 2 2" xfId="7"/>
    <cellStyle name="Normal 4" xfId="4"/>
    <cellStyle name="Porcentaje"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234"/>
  <sheetViews>
    <sheetView tabSelected="1" topLeftCell="A147" zoomScale="80" zoomScaleNormal="80" workbookViewId="0">
      <selection activeCell="O173" sqref="O173"/>
    </sheetView>
  </sheetViews>
  <sheetFormatPr baseColWidth="10" defaultColWidth="11.42578125" defaultRowHeight="24.95" customHeight="1" outlineLevelRow="2" x14ac:dyDescent="0.25"/>
  <cols>
    <col min="1" max="1" width="2.42578125" style="4" customWidth="1"/>
    <col min="2" max="2" width="29.7109375" style="2" customWidth="1"/>
    <col min="3" max="3" width="29.5703125" style="2" customWidth="1"/>
    <col min="4" max="4" width="8.42578125" style="2" hidden="1" customWidth="1"/>
    <col min="5" max="5" width="17" style="2" customWidth="1"/>
    <col min="6" max="6" width="13" style="2" customWidth="1"/>
    <col min="7" max="7" width="21.28515625" style="2" customWidth="1"/>
    <col min="8" max="8" width="20.7109375" style="2" customWidth="1"/>
    <col min="9" max="9" width="9.140625" style="2" hidden="1" customWidth="1"/>
    <col min="10" max="10" width="8.85546875" style="2" hidden="1" customWidth="1"/>
    <col min="11" max="11" width="13.28515625" style="2" hidden="1" customWidth="1"/>
    <col min="12" max="12" width="22.85546875" style="2" customWidth="1"/>
    <col min="13" max="13" width="19.42578125" style="183" customWidth="1"/>
    <col min="14" max="14" width="19.42578125" style="277" customWidth="1"/>
    <col min="15" max="15" width="19" style="4" customWidth="1"/>
    <col min="16" max="16" width="17.5703125" style="157" customWidth="1"/>
    <col min="17" max="17" width="21.5703125" style="2" customWidth="1"/>
    <col min="18" max="18" width="12.85546875" style="2" bestFit="1" customWidth="1"/>
    <col min="19" max="16384" width="11.42578125" style="2"/>
  </cols>
  <sheetData>
    <row r="1" spans="1:16" ht="24.95" customHeight="1" x14ac:dyDescent="0.25">
      <c r="B1" s="106" t="s">
        <v>1054</v>
      </c>
      <c r="C1" s="106" t="s">
        <v>1055</v>
      </c>
      <c r="D1" s="106" t="s">
        <v>1056</v>
      </c>
      <c r="E1" s="106" t="s">
        <v>0</v>
      </c>
      <c r="F1" s="106" t="s">
        <v>1</v>
      </c>
      <c r="G1" s="94" t="s">
        <v>2</v>
      </c>
      <c r="H1" s="94" t="s">
        <v>3</v>
      </c>
      <c r="I1" s="94" t="s">
        <v>4</v>
      </c>
      <c r="J1" s="94" t="s">
        <v>5</v>
      </c>
      <c r="K1" s="94" t="s">
        <v>6</v>
      </c>
      <c r="L1" s="94" t="s">
        <v>1271</v>
      </c>
      <c r="M1" s="180" t="s">
        <v>1270</v>
      </c>
      <c r="N1" s="182" t="s">
        <v>1498</v>
      </c>
      <c r="O1" s="94" t="s">
        <v>1340</v>
      </c>
      <c r="P1" s="154" t="s">
        <v>1401</v>
      </c>
    </row>
    <row r="2" spans="1:16" s="3" customFormat="1" ht="24.95" customHeight="1" outlineLevel="2" x14ac:dyDescent="0.25">
      <c r="A2" s="4"/>
      <c r="B2" s="5" t="s">
        <v>1057</v>
      </c>
      <c r="C2" s="5" t="s">
        <v>1074</v>
      </c>
      <c r="D2" s="108">
        <v>3814004</v>
      </c>
      <c r="E2" s="5" t="s">
        <v>714</v>
      </c>
      <c r="F2" s="5" t="s">
        <v>1022</v>
      </c>
      <c r="G2" s="5" t="s">
        <v>220</v>
      </c>
      <c r="H2" s="5" t="s">
        <v>751</v>
      </c>
      <c r="I2" s="5">
        <v>20</v>
      </c>
      <c r="J2" s="5" t="s">
        <v>225</v>
      </c>
      <c r="K2" s="5" t="s">
        <v>222</v>
      </c>
      <c r="L2" s="5" t="s">
        <v>752</v>
      </c>
      <c r="M2" s="275">
        <v>6000000</v>
      </c>
      <c r="N2" s="181">
        <v>4880000</v>
      </c>
      <c r="O2" s="5"/>
      <c r="P2" s="155"/>
    </row>
    <row r="3" spans="1:16" s="3" customFormat="1" ht="24.95" customHeight="1" outlineLevel="2" x14ac:dyDescent="0.25">
      <c r="A3" s="4"/>
      <c r="B3" s="5" t="s">
        <v>1057</v>
      </c>
      <c r="C3" s="5" t="s">
        <v>1074</v>
      </c>
      <c r="D3" s="108">
        <v>3811106</v>
      </c>
      <c r="E3" s="5" t="s">
        <v>785</v>
      </c>
      <c r="F3" s="5" t="s">
        <v>786</v>
      </c>
      <c r="G3" s="5" t="s">
        <v>979</v>
      </c>
      <c r="H3" s="5" t="s">
        <v>984</v>
      </c>
      <c r="I3" s="5" t="s">
        <v>1397</v>
      </c>
      <c r="J3" s="5" t="s">
        <v>979</v>
      </c>
      <c r="K3" s="5" t="s">
        <v>982</v>
      </c>
      <c r="L3" s="5" t="s">
        <v>985</v>
      </c>
      <c r="M3" s="275">
        <v>40000000</v>
      </c>
      <c r="N3" s="181">
        <v>5362000</v>
      </c>
      <c r="O3" s="5"/>
      <c r="P3" s="155"/>
    </row>
    <row r="4" spans="1:16" s="3" customFormat="1" ht="29.25" customHeight="1" outlineLevel="2" x14ac:dyDescent="0.25">
      <c r="A4" s="4"/>
      <c r="B4" s="5" t="s">
        <v>1057</v>
      </c>
      <c r="C4" s="5" t="s">
        <v>1074</v>
      </c>
      <c r="D4" s="108">
        <v>3812206</v>
      </c>
      <c r="E4" s="5" t="s">
        <v>785</v>
      </c>
      <c r="F4" s="5" t="s">
        <v>786</v>
      </c>
      <c r="G4" s="5" t="s">
        <v>979</v>
      </c>
      <c r="H4" s="5" t="s">
        <v>993</v>
      </c>
      <c r="I4" s="5" t="s">
        <v>994</v>
      </c>
      <c r="J4" s="5" t="s">
        <v>979</v>
      </c>
      <c r="K4" s="5" t="s">
        <v>982</v>
      </c>
      <c r="L4" s="5" t="s">
        <v>995</v>
      </c>
      <c r="M4" s="275">
        <v>21000000</v>
      </c>
      <c r="N4" s="181">
        <v>17226716</v>
      </c>
      <c r="O4" s="5"/>
      <c r="P4" s="155"/>
    </row>
    <row r="5" spans="1:16" s="3" customFormat="1" ht="56.25" customHeight="1" outlineLevel="1" x14ac:dyDescent="0.25">
      <c r="A5" s="4"/>
      <c r="B5" s="5"/>
      <c r="C5" s="1" t="s">
        <v>1342</v>
      </c>
      <c r="D5" s="108"/>
      <c r="E5" s="5"/>
      <c r="F5" s="5"/>
      <c r="G5" s="5"/>
      <c r="H5" s="5"/>
      <c r="I5" s="5"/>
      <c r="J5" s="5"/>
      <c r="K5" s="5"/>
      <c r="L5" s="5"/>
      <c r="M5" s="182">
        <f>SUBTOTAL(9,M2:M4)</f>
        <v>67000000</v>
      </c>
      <c r="N5" s="182">
        <f>SUBTOTAL(9,N2:N4)</f>
        <v>27468716</v>
      </c>
      <c r="O5" s="5"/>
      <c r="P5" s="155"/>
    </row>
    <row r="6" spans="1:16" s="3" customFormat="1" ht="24.95" customHeight="1" outlineLevel="2" x14ac:dyDescent="0.25">
      <c r="B6" s="5" t="s">
        <v>1057</v>
      </c>
      <c r="C6" s="5" t="s">
        <v>1058</v>
      </c>
      <c r="D6" s="108">
        <v>47829</v>
      </c>
      <c r="E6" s="5" t="s">
        <v>590</v>
      </c>
      <c r="F6" s="5" t="s">
        <v>1023</v>
      </c>
      <c r="G6" s="5" t="s">
        <v>607</v>
      </c>
      <c r="H6" s="5" t="s">
        <v>1517</v>
      </c>
      <c r="I6" s="5"/>
      <c r="J6" s="5"/>
      <c r="K6" s="5"/>
      <c r="L6" s="5"/>
      <c r="M6" s="181">
        <f>370000000+6500000+200000000</f>
        <v>576500000</v>
      </c>
      <c r="N6" s="181">
        <v>339722970</v>
      </c>
      <c r="O6" s="5" t="s">
        <v>1524</v>
      </c>
      <c r="P6" s="155"/>
    </row>
    <row r="7" spans="1:16" s="3" customFormat="1" ht="24.95" customHeight="1" outlineLevel="1" x14ac:dyDescent="0.25">
      <c r="B7" s="5"/>
      <c r="C7" s="1" t="s">
        <v>1343</v>
      </c>
      <c r="D7" s="108"/>
      <c r="E7" s="5"/>
      <c r="F7" s="5"/>
      <c r="G7" s="5"/>
      <c r="H7" s="5"/>
      <c r="I7" s="5"/>
      <c r="J7" s="5"/>
      <c r="K7" s="5"/>
      <c r="L7" s="5"/>
      <c r="M7" s="182">
        <f>SUBTOTAL(9,M6:M6)</f>
        <v>576500000</v>
      </c>
      <c r="N7" s="182">
        <f>SUBTOTAL(9,N6:N6)</f>
        <v>339722970</v>
      </c>
      <c r="O7" s="5"/>
      <c r="P7" s="155"/>
    </row>
    <row r="8" spans="1:16" s="3" customFormat="1" ht="24.95" customHeight="1" outlineLevel="2" x14ac:dyDescent="0.25">
      <c r="B8" s="5" t="s">
        <v>1052</v>
      </c>
      <c r="C8" s="5" t="s">
        <v>1071</v>
      </c>
      <c r="D8" s="108">
        <v>2823609</v>
      </c>
      <c r="E8" s="5" t="s">
        <v>518</v>
      </c>
      <c r="F8" s="5" t="s">
        <v>1016</v>
      </c>
      <c r="G8" s="5" t="s">
        <v>519</v>
      </c>
      <c r="H8" s="5" t="s">
        <v>520</v>
      </c>
      <c r="I8" s="5">
        <v>3</v>
      </c>
      <c r="J8" s="5" t="s">
        <v>521</v>
      </c>
      <c r="K8" s="5" t="s">
        <v>522</v>
      </c>
      <c r="L8" s="5" t="s">
        <v>523</v>
      </c>
      <c r="M8" s="181">
        <v>6000000</v>
      </c>
      <c r="N8" s="181">
        <v>5670900</v>
      </c>
      <c r="O8" s="5"/>
      <c r="P8" s="155"/>
    </row>
    <row r="9" spans="1:16" s="3" customFormat="1" ht="24.95" customHeight="1" outlineLevel="2" x14ac:dyDescent="0.25">
      <c r="B9" s="5" t="s">
        <v>1052</v>
      </c>
      <c r="C9" s="5" t="s">
        <v>1071</v>
      </c>
      <c r="D9" s="108">
        <v>2922214</v>
      </c>
      <c r="E9" s="5" t="s">
        <v>785</v>
      </c>
      <c r="F9" s="5" t="s">
        <v>786</v>
      </c>
      <c r="G9" s="5"/>
      <c r="H9" s="5"/>
      <c r="I9" s="5"/>
      <c r="J9" s="5"/>
      <c r="K9" s="5"/>
      <c r="L9" s="5" t="s">
        <v>1398</v>
      </c>
      <c r="M9" s="181">
        <v>2340000</v>
      </c>
      <c r="N9" s="181"/>
      <c r="O9" s="5"/>
      <c r="P9" s="155"/>
    </row>
    <row r="10" spans="1:16" s="3" customFormat="1" ht="24.95" customHeight="1" outlineLevel="2" x14ac:dyDescent="0.25">
      <c r="B10" s="5" t="s">
        <v>1052</v>
      </c>
      <c r="C10" s="5" t="s">
        <v>1071</v>
      </c>
      <c r="D10" s="108">
        <v>2381302</v>
      </c>
      <c r="E10" s="5" t="s">
        <v>785</v>
      </c>
      <c r="F10" s="5" t="s">
        <v>786</v>
      </c>
      <c r="G10" s="5" t="s">
        <v>787</v>
      </c>
      <c r="H10" s="5" t="s">
        <v>799</v>
      </c>
      <c r="I10" s="5" t="s">
        <v>800</v>
      </c>
      <c r="J10" s="5" t="s">
        <v>790</v>
      </c>
      <c r="K10" s="5" t="s">
        <v>791</v>
      </c>
      <c r="L10" s="5" t="s">
        <v>801</v>
      </c>
      <c r="M10" s="181">
        <v>5425200.0000000009</v>
      </c>
      <c r="N10" s="284">
        <v>3700000</v>
      </c>
      <c r="O10" s="5"/>
      <c r="P10" s="155"/>
    </row>
    <row r="11" spans="1:16" s="3" customFormat="1" ht="24.95" customHeight="1" outlineLevel="2" x14ac:dyDescent="0.25">
      <c r="B11" s="5" t="s">
        <v>1052</v>
      </c>
      <c r="C11" s="5" t="s">
        <v>1071</v>
      </c>
      <c r="D11" s="108">
        <v>2391102</v>
      </c>
      <c r="E11" s="5" t="s">
        <v>785</v>
      </c>
      <c r="F11" s="5" t="s">
        <v>786</v>
      </c>
      <c r="G11" s="5" t="s">
        <v>787</v>
      </c>
      <c r="H11" s="5" t="s">
        <v>802</v>
      </c>
      <c r="I11" s="5" t="s">
        <v>803</v>
      </c>
      <c r="J11" s="5" t="s">
        <v>790</v>
      </c>
      <c r="K11" s="5" t="s">
        <v>791</v>
      </c>
      <c r="L11" s="5" t="s">
        <v>801</v>
      </c>
      <c r="M11" s="181">
        <v>604560</v>
      </c>
      <c r="N11" s="181">
        <v>220000</v>
      </c>
      <c r="O11" s="5"/>
      <c r="P11" s="155"/>
    </row>
    <row r="12" spans="1:16" s="3" customFormat="1" ht="24.95" customHeight="1" outlineLevel="1" x14ac:dyDescent="0.25">
      <c r="B12" s="5"/>
      <c r="C12" s="1" t="s">
        <v>1344</v>
      </c>
      <c r="D12" s="108"/>
      <c r="E12" s="5"/>
      <c r="F12" s="5"/>
      <c r="G12" s="5"/>
      <c r="H12" s="5"/>
      <c r="I12" s="5"/>
      <c r="J12" s="5"/>
      <c r="K12" s="5"/>
      <c r="L12" s="5"/>
      <c r="M12" s="182">
        <f>SUBTOTAL(9,M8:M11)</f>
        <v>14369760</v>
      </c>
      <c r="N12" s="182">
        <f>SUBTOTAL(9,N8:N11)</f>
        <v>9590900</v>
      </c>
      <c r="O12" s="5"/>
      <c r="P12" s="155"/>
    </row>
    <row r="13" spans="1:16" s="3" customFormat="1" ht="24.95" customHeight="1" outlineLevel="2" x14ac:dyDescent="0.25">
      <c r="B13" s="5" t="s">
        <v>1052</v>
      </c>
      <c r="C13" s="5" t="s">
        <v>1070</v>
      </c>
      <c r="D13" s="5">
        <v>3899920</v>
      </c>
      <c r="E13" s="5" t="s">
        <v>775</v>
      </c>
      <c r="F13" s="5" t="s">
        <v>776</v>
      </c>
      <c r="G13" s="5" t="s">
        <v>777</v>
      </c>
      <c r="H13" s="5" t="s">
        <v>782</v>
      </c>
      <c r="I13" s="5">
        <v>900</v>
      </c>
      <c r="J13" s="5" t="s">
        <v>783</v>
      </c>
      <c r="K13" s="5" t="s">
        <v>780</v>
      </c>
      <c r="L13" s="5" t="s">
        <v>784</v>
      </c>
      <c r="M13" s="181"/>
      <c r="N13" s="181"/>
      <c r="O13" s="5"/>
      <c r="P13" s="109">
        <v>15000000</v>
      </c>
    </row>
    <row r="14" spans="1:16" s="3" customFormat="1" ht="24.95" customHeight="1" outlineLevel="2" x14ac:dyDescent="0.25">
      <c r="B14" s="5" t="s">
        <v>1052</v>
      </c>
      <c r="C14" s="5" t="s">
        <v>1070</v>
      </c>
      <c r="D14" s="5">
        <v>3843099</v>
      </c>
      <c r="E14" s="5" t="s">
        <v>1029</v>
      </c>
      <c r="F14" s="5" t="s">
        <v>1015</v>
      </c>
      <c r="G14" s="5" t="s">
        <v>554</v>
      </c>
      <c r="H14" s="5" t="s">
        <v>581</v>
      </c>
      <c r="I14" s="105">
        <v>1</v>
      </c>
      <c r="J14" s="5" t="s">
        <v>582</v>
      </c>
      <c r="K14" s="5" t="s">
        <v>552</v>
      </c>
      <c r="L14" s="5" t="s">
        <v>583</v>
      </c>
      <c r="M14" s="181">
        <f>18737000*1.1</f>
        <v>20610700</v>
      </c>
      <c r="N14" s="181">
        <v>20578716</v>
      </c>
      <c r="O14" s="5"/>
      <c r="P14" s="155"/>
    </row>
    <row r="15" spans="1:16" s="3" customFormat="1" ht="24.95" customHeight="1" outlineLevel="2" x14ac:dyDescent="0.25">
      <c r="B15" s="5" t="s">
        <v>1052</v>
      </c>
      <c r="C15" s="5" t="s">
        <v>1070</v>
      </c>
      <c r="D15" s="5">
        <v>3835099</v>
      </c>
      <c r="E15" s="5" t="s">
        <v>1029</v>
      </c>
      <c r="F15" s="5" t="s">
        <v>1015</v>
      </c>
      <c r="G15" s="5" t="s">
        <v>554</v>
      </c>
      <c r="H15" s="5" t="s">
        <v>581</v>
      </c>
      <c r="I15" s="105">
        <v>1</v>
      </c>
      <c r="J15" s="5" t="s">
        <v>586</v>
      </c>
      <c r="K15" s="5" t="s">
        <v>552</v>
      </c>
      <c r="L15" s="5" t="s">
        <v>587</v>
      </c>
      <c r="M15" s="181">
        <v>15000000</v>
      </c>
      <c r="N15" s="181"/>
      <c r="O15" s="5"/>
      <c r="P15" s="155"/>
    </row>
    <row r="16" spans="1:16" s="3" customFormat="1" ht="24.95" customHeight="1" outlineLevel="2" x14ac:dyDescent="0.25">
      <c r="B16" s="5" t="s">
        <v>1052</v>
      </c>
      <c r="C16" s="5" t="s">
        <v>1070</v>
      </c>
      <c r="D16" s="5">
        <v>3899920</v>
      </c>
      <c r="E16" s="5" t="s">
        <v>1032</v>
      </c>
      <c r="F16" s="5" t="s">
        <v>1033</v>
      </c>
      <c r="G16" s="5" t="s">
        <v>1050</v>
      </c>
      <c r="H16" s="5" t="s">
        <v>1044</v>
      </c>
      <c r="I16" s="5">
        <v>1</v>
      </c>
      <c r="J16" s="5"/>
      <c r="K16" s="5" t="s">
        <v>16</v>
      </c>
      <c r="L16" s="5" t="s">
        <v>1045</v>
      </c>
      <c r="M16" s="181"/>
      <c r="N16" s="181"/>
      <c r="O16" s="108"/>
      <c r="P16" s="109">
        <v>15000000</v>
      </c>
    </row>
    <row r="17" spans="2:18" s="3" customFormat="1" ht="24.95" customHeight="1" outlineLevel="2" x14ac:dyDescent="0.25">
      <c r="B17" s="5" t="s">
        <v>1052</v>
      </c>
      <c r="C17" s="5" t="s">
        <v>1070</v>
      </c>
      <c r="D17" s="5">
        <v>3899998</v>
      </c>
      <c r="E17" s="5" t="s">
        <v>785</v>
      </c>
      <c r="F17" s="5" t="s">
        <v>786</v>
      </c>
      <c r="G17" s="5" t="s">
        <v>844</v>
      </c>
      <c r="H17" s="5" t="s">
        <v>365</v>
      </c>
      <c r="I17" s="5">
        <v>2</v>
      </c>
      <c r="J17" s="105" t="s">
        <v>366</v>
      </c>
      <c r="K17" s="105" t="s">
        <v>16</v>
      </c>
      <c r="L17" s="5" t="s">
        <v>367</v>
      </c>
      <c r="M17" s="181">
        <f>200000+308600</f>
        <v>508600</v>
      </c>
      <c r="N17" s="181">
        <v>456000</v>
      </c>
      <c r="O17" s="5"/>
      <c r="P17" s="155"/>
      <c r="Q17" s="274"/>
      <c r="R17" s="274"/>
    </row>
    <row r="18" spans="2:18" s="3" customFormat="1" ht="24.95" customHeight="1" outlineLevel="2" x14ac:dyDescent="0.25">
      <c r="B18" s="5" t="s">
        <v>1052</v>
      </c>
      <c r="C18" s="5" t="s">
        <v>1070</v>
      </c>
      <c r="D18" s="5">
        <v>3899998</v>
      </c>
      <c r="E18" s="5" t="s">
        <v>785</v>
      </c>
      <c r="F18" s="5" t="s">
        <v>786</v>
      </c>
      <c r="G18" s="5" t="s">
        <v>844</v>
      </c>
      <c r="H18" s="5" t="s">
        <v>380</v>
      </c>
      <c r="I18" s="5">
        <v>5</v>
      </c>
      <c r="J18" s="105" t="s">
        <v>366</v>
      </c>
      <c r="K18" s="105" t="s">
        <v>16</v>
      </c>
      <c r="L18" s="105" t="s">
        <v>369</v>
      </c>
      <c r="M18" s="181">
        <f>500000+178750</f>
        <v>678750</v>
      </c>
      <c r="N18" s="181">
        <v>675000</v>
      </c>
      <c r="O18" s="5"/>
      <c r="P18" s="155"/>
      <c r="Q18" s="274"/>
      <c r="R18" s="274"/>
    </row>
    <row r="19" spans="2:18" s="3" customFormat="1" ht="24.95" customHeight="1" outlineLevel="2" x14ac:dyDescent="0.25">
      <c r="B19" s="5" t="s">
        <v>1052</v>
      </c>
      <c r="C19" s="5" t="s">
        <v>1070</v>
      </c>
      <c r="D19" s="5">
        <v>3899998</v>
      </c>
      <c r="E19" s="5" t="s">
        <v>785</v>
      </c>
      <c r="F19" s="5" t="s">
        <v>786</v>
      </c>
      <c r="G19" s="5" t="s">
        <v>364</v>
      </c>
      <c r="H19" s="5" t="s">
        <v>381</v>
      </c>
      <c r="I19" s="5">
        <v>3</v>
      </c>
      <c r="J19" s="105" t="s">
        <v>366</v>
      </c>
      <c r="K19" s="105" t="s">
        <v>16</v>
      </c>
      <c r="L19" s="105" t="s">
        <v>369</v>
      </c>
      <c r="M19" s="275">
        <v>1050000</v>
      </c>
      <c r="N19" s="181"/>
      <c r="O19" s="5"/>
      <c r="P19" s="155"/>
    </row>
    <row r="20" spans="2:18" s="3" customFormat="1" ht="24.95" customHeight="1" outlineLevel="2" x14ac:dyDescent="0.25">
      <c r="B20" s="5" t="s">
        <v>1052</v>
      </c>
      <c r="C20" s="5" t="s">
        <v>1070</v>
      </c>
      <c r="D20" s="5">
        <v>3479025</v>
      </c>
      <c r="E20" s="5" t="s">
        <v>785</v>
      </c>
      <c r="F20" s="5" t="s">
        <v>786</v>
      </c>
      <c r="G20" s="5" t="s">
        <v>364</v>
      </c>
      <c r="H20" s="5" t="s">
        <v>390</v>
      </c>
      <c r="I20" s="5">
        <v>2</v>
      </c>
      <c r="J20" s="105" t="s">
        <v>366</v>
      </c>
      <c r="K20" s="105" t="s">
        <v>16</v>
      </c>
      <c r="L20" s="105" t="s">
        <v>369</v>
      </c>
      <c r="M20" s="181">
        <v>213200</v>
      </c>
      <c r="N20" s="181"/>
      <c r="O20" s="5"/>
      <c r="P20" s="155"/>
    </row>
    <row r="21" spans="2:18" s="3" customFormat="1" ht="24.95" customHeight="1" outlineLevel="2" x14ac:dyDescent="0.25">
      <c r="B21" s="5" t="s">
        <v>1052</v>
      </c>
      <c r="C21" s="5" t="s">
        <v>1070</v>
      </c>
      <c r="D21" s="5">
        <v>3479025</v>
      </c>
      <c r="E21" s="5" t="s">
        <v>785</v>
      </c>
      <c r="F21" s="5" t="s">
        <v>786</v>
      </c>
      <c r="G21" s="5" t="s">
        <v>364</v>
      </c>
      <c r="H21" s="5" t="s">
        <v>391</v>
      </c>
      <c r="I21" s="5">
        <v>5</v>
      </c>
      <c r="J21" s="105" t="s">
        <v>366</v>
      </c>
      <c r="K21" s="105" t="s">
        <v>16</v>
      </c>
      <c r="L21" s="105" t="s">
        <v>369</v>
      </c>
      <c r="M21" s="181">
        <v>100000</v>
      </c>
      <c r="N21" s="181"/>
      <c r="O21" s="5"/>
      <c r="P21" s="155"/>
    </row>
    <row r="22" spans="2:18" s="3" customFormat="1" ht="24.95" customHeight="1" outlineLevel="2" x14ac:dyDescent="0.25">
      <c r="B22" s="5" t="s">
        <v>1052</v>
      </c>
      <c r="C22" s="5" t="s">
        <v>1070</v>
      </c>
      <c r="D22" s="5">
        <v>3532201</v>
      </c>
      <c r="E22" s="5" t="s">
        <v>785</v>
      </c>
      <c r="F22" s="5" t="s">
        <v>786</v>
      </c>
      <c r="G22" s="5" t="s">
        <v>364</v>
      </c>
      <c r="H22" s="5" t="s">
        <v>403</v>
      </c>
      <c r="I22" s="5">
        <v>2</v>
      </c>
      <c r="J22" s="105" t="s">
        <v>366</v>
      </c>
      <c r="K22" s="105" t="s">
        <v>16</v>
      </c>
      <c r="L22" s="105" t="s">
        <v>369</v>
      </c>
      <c r="M22" s="181">
        <v>36000</v>
      </c>
      <c r="N22" s="181"/>
      <c r="O22" s="5"/>
      <c r="P22" s="155"/>
    </row>
    <row r="23" spans="2:18" s="3" customFormat="1" ht="24.95" customHeight="1" outlineLevel="2" x14ac:dyDescent="0.25">
      <c r="B23" s="5" t="s">
        <v>1052</v>
      </c>
      <c r="C23" s="5" t="s">
        <v>1070</v>
      </c>
      <c r="D23" s="5">
        <v>3891104</v>
      </c>
      <c r="E23" s="5" t="s">
        <v>785</v>
      </c>
      <c r="F23" s="5" t="s">
        <v>786</v>
      </c>
      <c r="G23" s="5" t="s">
        <v>844</v>
      </c>
      <c r="H23" s="5" t="s">
        <v>406</v>
      </c>
      <c r="I23" s="5">
        <v>1</v>
      </c>
      <c r="J23" s="105" t="s">
        <v>366</v>
      </c>
      <c r="K23" s="105" t="s">
        <v>16</v>
      </c>
      <c r="L23" s="105" t="s">
        <v>369</v>
      </c>
      <c r="M23" s="181">
        <v>45000</v>
      </c>
      <c r="N23" s="181">
        <v>22200</v>
      </c>
      <c r="O23" s="5"/>
      <c r="P23" s="155"/>
      <c r="Q23" s="274"/>
      <c r="R23" s="274"/>
    </row>
    <row r="24" spans="2:18" s="3" customFormat="1" ht="24.95" customHeight="1" outlineLevel="2" x14ac:dyDescent="0.25">
      <c r="B24" s="5" t="s">
        <v>1052</v>
      </c>
      <c r="C24" s="5" t="s">
        <v>1070</v>
      </c>
      <c r="D24" s="5">
        <v>3542006</v>
      </c>
      <c r="E24" s="5" t="s">
        <v>785</v>
      </c>
      <c r="F24" s="5" t="s">
        <v>786</v>
      </c>
      <c r="G24" s="5" t="s">
        <v>844</v>
      </c>
      <c r="H24" s="5" t="s">
        <v>407</v>
      </c>
      <c r="I24" s="5">
        <v>6</v>
      </c>
      <c r="J24" s="105" t="s">
        <v>366</v>
      </c>
      <c r="K24" s="105" t="s">
        <v>16</v>
      </c>
      <c r="L24" s="105" t="s">
        <v>369</v>
      </c>
      <c r="M24" s="181">
        <v>168000</v>
      </c>
      <c r="N24" s="181">
        <v>54600</v>
      </c>
      <c r="O24" s="5"/>
      <c r="P24" s="155"/>
      <c r="Q24" s="274"/>
      <c r="R24" s="274"/>
    </row>
    <row r="25" spans="2:18" s="3" customFormat="1" ht="24.95" customHeight="1" outlineLevel="2" x14ac:dyDescent="0.25">
      <c r="B25" s="5" t="s">
        <v>1052</v>
      </c>
      <c r="C25" s="5" t="s">
        <v>1070</v>
      </c>
      <c r="D25" s="5">
        <v>3641001</v>
      </c>
      <c r="E25" s="5" t="s">
        <v>785</v>
      </c>
      <c r="F25" s="5" t="s">
        <v>786</v>
      </c>
      <c r="G25" s="5" t="s">
        <v>364</v>
      </c>
      <c r="H25" s="5" t="s">
        <v>408</v>
      </c>
      <c r="I25" s="5">
        <v>2</v>
      </c>
      <c r="J25" s="105" t="s">
        <v>366</v>
      </c>
      <c r="K25" s="105" t="s">
        <v>16</v>
      </c>
      <c r="L25" s="105" t="s">
        <v>369</v>
      </c>
      <c r="M25" s="181">
        <v>100000</v>
      </c>
      <c r="N25" s="181"/>
      <c r="O25" s="5"/>
      <c r="P25" s="155"/>
    </row>
    <row r="26" spans="2:18" s="3" customFormat="1" ht="24.95" customHeight="1" outlineLevel="2" x14ac:dyDescent="0.25">
      <c r="B26" s="5" t="s">
        <v>1052</v>
      </c>
      <c r="C26" s="5" t="s">
        <v>1070</v>
      </c>
      <c r="D26" s="108">
        <v>3513001</v>
      </c>
      <c r="E26" s="5" t="s">
        <v>785</v>
      </c>
      <c r="F26" s="5" t="s">
        <v>786</v>
      </c>
      <c r="G26" s="5" t="s">
        <v>844</v>
      </c>
      <c r="H26" s="5" t="s">
        <v>409</v>
      </c>
      <c r="I26" s="5">
        <v>3</v>
      </c>
      <c r="J26" s="105" t="s">
        <v>366</v>
      </c>
      <c r="K26" s="105" t="s">
        <v>16</v>
      </c>
      <c r="L26" s="105" t="s">
        <v>369</v>
      </c>
      <c r="M26" s="181">
        <v>6302332</v>
      </c>
      <c r="N26" s="181">
        <v>5676000</v>
      </c>
      <c r="O26" s="276"/>
      <c r="P26" s="155"/>
      <c r="Q26" s="274"/>
      <c r="R26" s="274"/>
    </row>
    <row r="27" spans="2:18" s="3" customFormat="1" ht="24.95" customHeight="1" outlineLevel="2" x14ac:dyDescent="0.25">
      <c r="B27" s="5" t="s">
        <v>1052</v>
      </c>
      <c r="C27" s="5" t="s">
        <v>1070</v>
      </c>
      <c r="D27" s="108">
        <v>3513001</v>
      </c>
      <c r="E27" s="5" t="s">
        <v>785</v>
      </c>
      <c r="F27" s="5" t="s">
        <v>786</v>
      </c>
      <c r="G27" s="5" t="s">
        <v>844</v>
      </c>
      <c r="H27" s="5" t="s">
        <v>409</v>
      </c>
      <c r="I27" s="5">
        <v>3</v>
      </c>
      <c r="J27" s="5" t="s">
        <v>366</v>
      </c>
      <c r="K27" s="5" t="s">
        <v>16</v>
      </c>
      <c r="L27" s="5" t="s">
        <v>1018</v>
      </c>
      <c r="M27" s="181">
        <v>6302332</v>
      </c>
      <c r="N27" s="181">
        <v>5676000</v>
      </c>
      <c r="O27" s="276"/>
      <c r="P27" s="155"/>
      <c r="Q27" s="274"/>
      <c r="R27" s="274"/>
    </row>
    <row r="28" spans="2:18" s="3" customFormat="1" ht="24.95" customHeight="1" outlineLevel="2" x14ac:dyDescent="0.25">
      <c r="B28" s="5" t="s">
        <v>1052</v>
      </c>
      <c r="C28" s="5" t="s">
        <v>1070</v>
      </c>
      <c r="D28" s="108">
        <v>3699001</v>
      </c>
      <c r="E28" s="5" t="s">
        <v>1027</v>
      </c>
      <c r="F28" s="5" t="s">
        <v>247</v>
      </c>
      <c r="G28" s="5" t="s">
        <v>1017</v>
      </c>
      <c r="H28" s="5" t="s">
        <v>1019</v>
      </c>
      <c r="I28" s="5">
        <v>1</v>
      </c>
      <c r="J28" s="5" t="s">
        <v>366</v>
      </c>
      <c r="K28" s="5" t="s">
        <v>16</v>
      </c>
      <c r="L28" s="5" t="s">
        <v>1018</v>
      </c>
      <c r="M28" s="181">
        <v>10000000</v>
      </c>
      <c r="N28" s="181"/>
      <c r="O28" s="5"/>
      <c r="P28" s="155"/>
    </row>
    <row r="29" spans="2:18" s="3" customFormat="1" ht="24.95" customHeight="1" outlineLevel="2" x14ac:dyDescent="0.25">
      <c r="B29" s="5" t="s">
        <v>1052</v>
      </c>
      <c r="C29" s="5" t="s">
        <v>1070</v>
      </c>
      <c r="D29" s="108">
        <v>3544203</v>
      </c>
      <c r="E29" s="5" t="s">
        <v>518</v>
      </c>
      <c r="F29" s="5" t="s">
        <v>1016</v>
      </c>
      <c r="G29" s="5" t="s">
        <v>519</v>
      </c>
      <c r="H29" s="5" t="s">
        <v>520</v>
      </c>
      <c r="I29" s="5">
        <v>1</v>
      </c>
      <c r="J29" s="5" t="s">
        <v>533</v>
      </c>
      <c r="K29" s="5" t="s">
        <v>526</v>
      </c>
      <c r="L29" s="5" t="s">
        <v>534</v>
      </c>
      <c r="M29" s="181">
        <v>1500000</v>
      </c>
      <c r="N29" s="181"/>
      <c r="O29" s="5"/>
      <c r="P29" s="155"/>
    </row>
    <row r="30" spans="2:18" s="3" customFormat="1" ht="24.95" customHeight="1" outlineLevel="2" x14ac:dyDescent="0.25">
      <c r="B30" s="5" t="s">
        <v>1052</v>
      </c>
      <c r="C30" s="5" t="s">
        <v>1070</v>
      </c>
      <c r="D30" s="108">
        <v>3899998</v>
      </c>
      <c r="E30" s="5" t="s">
        <v>758</v>
      </c>
      <c r="F30" s="5" t="s">
        <v>759</v>
      </c>
      <c r="G30" s="5" t="s">
        <v>767</v>
      </c>
      <c r="H30" s="5"/>
      <c r="I30" s="5"/>
      <c r="J30" s="5"/>
      <c r="K30" s="5" t="s">
        <v>526</v>
      </c>
      <c r="L30" s="5" t="s">
        <v>769</v>
      </c>
      <c r="M30" s="181">
        <v>3600000</v>
      </c>
      <c r="N30" s="181"/>
      <c r="O30" s="5"/>
      <c r="P30" s="155"/>
    </row>
    <row r="31" spans="2:18" s="3" customFormat="1" ht="24.95" customHeight="1" outlineLevel="2" x14ac:dyDescent="0.25">
      <c r="B31" s="5" t="s">
        <v>1052</v>
      </c>
      <c r="C31" s="5" t="s">
        <v>1070</v>
      </c>
      <c r="D31" s="108">
        <v>3791009</v>
      </c>
      <c r="E31" s="5" t="s">
        <v>785</v>
      </c>
      <c r="F31" s="5" t="s">
        <v>786</v>
      </c>
      <c r="G31" s="5" t="s">
        <v>787</v>
      </c>
      <c r="H31" s="5" t="s">
        <v>788</v>
      </c>
      <c r="I31" s="5" t="s">
        <v>789</v>
      </c>
      <c r="J31" s="5" t="s">
        <v>790</v>
      </c>
      <c r="K31" s="5" t="s">
        <v>791</v>
      </c>
      <c r="L31" s="5" t="s">
        <v>792</v>
      </c>
      <c r="M31" s="181">
        <v>8890258</v>
      </c>
      <c r="N31" s="281">
        <v>5040000</v>
      </c>
      <c r="O31" s="291"/>
      <c r="P31" s="155"/>
    </row>
    <row r="32" spans="2:18" s="3" customFormat="1" ht="24.95" customHeight="1" outlineLevel="2" x14ac:dyDescent="0.25">
      <c r="B32" s="5" t="s">
        <v>1052</v>
      </c>
      <c r="C32" s="5" t="s">
        <v>1070</v>
      </c>
      <c r="D32" s="108">
        <v>3791009</v>
      </c>
      <c r="E32" s="5" t="s">
        <v>785</v>
      </c>
      <c r="F32" s="5" t="s">
        <v>786</v>
      </c>
      <c r="G32" s="5" t="s">
        <v>787</v>
      </c>
      <c r="H32" s="5" t="s">
        <v>793</v>
      </c>
      <c r="I32" s="5" t="s">
        <v>794</v>
      </c>
      <c r="J32" s="5" t="s">
        <v>790</v>
      </c>
      <c r="K32" s="5" t="s">
        <v>791</v>
      </c>
      <c r="L32" s="5" t="s">
        <v>792</v>
      </c>
      <c r="M32" s="181">
        <v>6308566</v>
      </c>
      <c r="N32" s="281">
        <v>3600000</v>
      </c>
      <c r="O32" s="291"/>
      <c r="P32" s="155"/>
    </row>
    <row r="33" spans="2:16" s="3" customFormat="1" ht="24.95" customHeight="1" outlineLevel="2" x14ac:dyDescent="0.25">
      <c r="B33" s="5" t="s">
        <v>1052</v>
      </c>
      <c r="C33" s="5" t="s">
        <v>1070</v>
      </c>
      <c r="D33" s="108">
        <v>3791009</v>
      </c>
      <c r="E33" s="5" t="s">
        <v>785</v>
      </c>
      <c r="F33" s="5" t="s">
        <v>786</v>
      </c>
      <c r="G33" s="5" t="s">
        <v>787</v>
      </c>
      <c r="H33" s="5" t="s">
        <v>795</v>
      </c>
      <c r="I33" s="5" t="s">
        <v>796</v>
      </c>
      <c r="J33" s="5" t="s">
        <v>790</v>
      </c>
      <c r="K33" s="5" t="s">
        <v>791</v>
      </c>
      <c r="L33" s="5" t="s">
        <v>792</v>
      </c>
      <c r="M33" s="181">
        <v>409800</v>
      </c>
      <c r="N33" s="281">
        <v>102500</v>
      </c>
      <c r="O33" s="5"/>
      <c r="P33" s="155"/>
    </row>
    <row r="34" spans="2:16" s="3" customFormat="1" ht="24.95" customHeight="1" outlineLevel="2" x14ac:dyDescent="0.25">
      <c r="B34" s="5" t="s">
        <v>1052</v>
      </c>
      <c r="C34" s="5" t="s">
        <v>1070</v>
      </c>
      <c r="D34" s="108">
        <v>3791009</v>
      </c>
      <c r="E34" s="5" t="s">
        <v>785</v>
      </c>
      <c r="F34" s="5" t="s">
        <v>786</v>
      </c>
      <c r="G34" s="5" t="s">
        <v>787</v>
      </c>
      <c r="H34" s="5" t="s">
        <v>797</v>
      </c>
      <c r="I34" s="5" t="s">
        <v>798</v>
      </c>
      <c r="J34" s="5" t="s">
        <v>790</v>
      </c>
      <c r="K34" s="5" t="s">
        <v>791</v>
      </c>
      <c r="L34" s="5" t="s">
        <v>792</v>
      </c>
      <c r="M34" s="181">
        <v>805200</v>
      </c>
      <c r="N34" s="281">
        <v>525000</v>
      </c>
      <c r="O34" s="5"/>
      <c r="P34" s="155"/>
    </row>
    <row r="35" spans="2:16" s="3" customFormat="1" ht="24.95" customHeight="1" outlineLevel="2" x14ac:dyDescent="0.25">
      <c r="B35" s="5" t="s">
        <v>1052</v>
      </c>
      <c r="C35" s="5" t="s">
        <v>1070</v>
      </c>
      <c r="D35" s="108">
        <v>3532103</v>
      </c>
      <c r="E35" s="5" t="s">
        <v>785</v>
      </c>
      <c r="F35" s="5" t="s">
        <v>786</v>
      </c>
      <c r="G35" s="5" t="s">
        <v>787</v>
      </c>
      <c r="H35" s="5" t="s">
        <v>804</v>
      </c>
      <c r="I35" s="5" t="s">
        <v>805</v>
      </c>
      <c r="J35" s="5" t="s">
        <v>790</v>
      </c>
      <c r="K35" s="5" t="s">
        <v>791</v>
      </c>
      <c r="L35" s="5" t="s">
        <v>792</v>
      </c>
      <c r="M35" s="181">
        <v>1689984</v>
      </c>
      <c r="N35" s="281">
        <v>591000</v>
      </c>
      <c r="O35" s="5"/>
      <c r="P35" s="155"/>
    </row>
    <row r="36" spans="2:16" s="3" customFormat="1" ht="24.95" customHeight="1" outlineLevel="2" x14ac:dyDescent="0.25">
      <c r="B36" s="5" t="s">
        <v>1052</v>
      </c>
      <c r="C36" s="5" t="s">
        <v>1070</v>
      </c>
      <c r="D36" s="108">
        <v>3466401</v>
      </c>
      <c r="E36" s="5" t="s">
        <v>785</v>
      </c>
      <c r="F36" s="5" t="s">
        <v>786</v>
      </c>
      <c r="G36" s="5" t="s">
        <v>787</v>
      </c>
      <c r="H36" s="5" t="s">
        <v>806</v>
      </c>
      <c r="I36" s="5" t="s">
        <v>807</v>
      </c>
      <c r="J36" s="5" t="s">
        <v>790</v>
      </c>
      <c r="K36" s="5" t="s">
        <v>791</v>
      </c>
      <c r="L36" s="5" t="s">
        <v>792</v>
      </c>
      <c r="M36" s="181">
        <v>2151706</v>
      </c>
      <c r="N36" s="281">
        <v>1152000</v>
      </c>
      <c r="O36" s="5"/>
      <c r="P36" s="155"/>
    </row>
    <row r="37" spans="2:16" s="3" customFormat="1" ht="24.95" customHeight="1" outlineLevel="2" x14ac:dyDescent="0.25">
      <c r="B37" s="5" t="s">
        <v>1052</v>
      </c>
      <c r="C37" s="5" t="s">
        <v>1070</v>
      </c>
      <c r="D37" s="108">
        <v>3423115</v>
      </c>
      <c r="E37" s="5" t="s">
        <v>785</v>
      </c>
      <c r="F37" s="5" t="s">
        <v>786</v>
      </c>
      <c r="G37" s="5" t="s">
        <v>787</v>
      </c>
      <c r="H37" s="5" t="s">
        <v>808</v>
      </c>
      <c r="I37" s="5" t="s">
        <v>807</v>
      </c>
      <c r="J37" s="5" t="s">
        <v>790</v>
      </c>
      <c r="K37" s="5" t="s">
        <v>791</v>
      </c>
      <c r="L37" s="5" t="s">
        <v>809</v>
      </c>
      <c r="M37" s="181">
        <v>2574138</v>
      </c>
      <c r="N37" s="281">
        <v>342000</v>
      </c>
      <c r="O37" s="5"/>
      <c r="P37" s="155"/>
    </row>
    <row r="38" spans="2:16" s="3" customFormat="1" ht="24.95" customHeight="1" outlineLevel="2" x14ac:dyDescent="0.25">
      <c r="B38" s="5" t="s">
        <v>1052</v>
      </c>
      <c r="C38" s="5" t="s">
        <v>1070</v>
      </c>
      <c r="D38" s="108">
        <v>3533202</v>
      </c>
      <c r="E38" s="5" t="s">
        <v>785</v>
      </c>
      <c r="F38" s="5" t="s">
        <v>786</v>
      </c>
      <c r="G38" s="5" t="s">
        <v>787</v>
      </c>
      <c r="H38" s="5" t="s">
        <v>810</v>
      </c>
      <c r="I38" s="5" t="s">
        <v>807</v>
      </c>
      <c r="J38" s="5" t="s">
        <v>790</v>
      </c>
      <c r="K38" s="5" t="s">
        <v>791</v>
      </c>
      <c r="L38" s="5" t="s">
        <v>811</v>
      </c>
      <c r="M38" s="181">
        <v>5854464</v>
      </c>
      <c r="N38" s="281">
        <v>550000</v>
      </c>
      <c r="O38" s="291"/>
      <c r="P38" s="155"/>
    </row>
    <row r="39" spans="2:16" s="3" customFormat="1" ht="24.95" customHeight="1" outlineLevel="2" x14ac:dyDescent="0.25">
      <c r="B39" s="5" t="s">
        <v>1052</v>
      </c>
      <c r="C39" s="5" t="s">
        <v>1070</v>
      </c>
      <c r="D39" s="108">
        <v>3532201</v>
      </c>
      <c r="E39" s="5" t="s">
        <v>785</v>
      </c>
      <c r="F39" s="5" t="s">
        <v>786</v>
      </c>
      <c r="G39" s="5" t="s">
        <v>787</v>
      </c>
      <c r="H39" s="5" t="s">
        <v>812</v>
      </c>
      <c r="I39" s="5" t="s">
        <v>813</v>
      </c>
      <c r="J39" s="5" t="s">
        <v>790</v>
      </c>
      <c r="K39" s="5" t="s">
        <v>791</v>
      </c>
      <c r="L39" s="5" t="s">
        <v>792</v>
      </c>
      <c r="M39" s="181">
        <v>292533</v>
      </c>
      <c r="N39" s="281">
        <v>180000</v>
      </c>
      <c r="O39" s="5"/>
      <c r="P39" s="155"/>
    </row>
    <row r="40" spans="2:16" s="3" customFormat="1" ht="24.95" customHeight="1" outlineLevel="2" x14ac:dyDescent="0.25">
      <c r="B40" s="5" t="s">
        <v>1052</v>
      </c>
      <c r="C40" s="5" t="s">
        <v>1070</v>
      </c>
      <c r="D40" s="108">
        <v>3532103</v>
      </c>
      <c r="E40" s="5" t="s">
        <v>785</v>
      </c>
      <c r="F40" s="5" t="s">
        <v>786</v>
      </c>
      <c r="G40" s="5" t="s">
        <v>787</v>
      </c>
      <c r="H40" s="5" t="s">
        <v>814</v>
      </c>
      <c r="I40" s="5" t="s">
        <v>807</v>
      </c>
      <c r="J40" s="5" t="s">
        <v>790</v>
      </c>
      <c r="K40" s="5" t="s">
        <v>791</v>
      </c>
      <c r="L40" s="5" t="s">
        <v>792</v>
      </c>
      <c r="M40" s="181">
        <v>2258150</v>
      </c>
      <c r="N40" s="281">
        <v>1368000</v>
      </c>
      <c r="O40" s="5"/>
      <c r="P40" s="155"/>
    </row>
    <row r="41" spans="2:16" s="3" customFormat="1" ht="24.95" customHeight="1" outlineLevel="2" x14ac:dyDescent="0.25">
      <c r="B41" s="5" t="s">
        <v>1052</v>
      </c>
      <c r="C41" s="5" t="s">
        <v>1070</v>
      </c>
      <c r="D41" s="108">
        <v>3466401</v>
      </c>
      <c r="E41" s="5" t="s">
        <v>785</v>
      </c>
      <c r="F41" s="5" t="s">
        <v>786</v>
      </c>
      <c r="G41" s="5" t="s">
        <v>787</v>
      </c>
      <c r="H41" s="5" t="s">
        <v>815</v>
      </c>
      <c r="I41" s="5" t="s">
        <v>807</v>
      </c>
      <c r="J41" s="5" t="s">
        <v>790</v>
      </c>
      <c r="K41" s="5" t="s">
        <v>791</v>
      </c>
      <c r="L41" s="5" t="s">
        <v>811</v>
      </c>
      <c r="M41" s="181">
        <v>4932080</v>
      </c>
      <c r="N41" s="281">
        <v>180000</v>
      </c>
      <c r="O41" s="5"/>
      <c r="P41" s="155"/>
    </row>
    <row r="42" spans="2:16" s="3" customFormat="1" ht="24.95" customHeight="1" outlineLevel="2" x14ac:dyDescent="0.25">
      <c r="B42" s="5" t="s">
        <v>1052</v>
      </c>
      <c r="C42" s="5" t="s">
        <v>1070</v>
      </c>
      <c r="D42" s="108">
        <v>3791009</v>
      </c>
      <c r="E42" s="5" t="s">
        <v>785</v>
      </c>
      <c r="F42" s="5" t="s">
        <v>786</v>
      </c>
      <c r="G42" s="5" t="s">
        <v>787</v>
      </c>
      <c r="H42" s="5" t="s">
        <v>816</v>
      </c>
      <c r="I42" s="5" t="s">
        <v>817</v>
      </c>
      <c r="J42" s="5" t="s">
        <v>790</v>
      </c>
      <c r="K42" s="5" t="s">
        <v>791</v>
      </c>
      <c r="L42" s="5" t="s">
        <v>792</v>
      </c>
      <c r="M42" s="181">
        <v>62209</v>
      </c>
      <c r="N42" s="281">
        <v>44400</v>
      </c>
      <c r="O42" s="5"/>
      <c r="P42" s="155"/>
    </row>
    <row r="43" spans="2:16" s="3" customFormat="1" ht="24.95" customHeight="1" outlineLevel="2" x14ac:dyDescent="0.25">
      <c r="B43" s="5" t="s">
        <v>1052</v>
      </c>
      <c r="C43" s="5" t="s">
        <v>1070</v>
      </c>
      <c r="D43" s="108">
        <v>3466401</v>
      </c>
      <c r="E43" s="5" t="s">
        <v>785</v>
      </c>
      <c r="F43" s="5" t="s">
        <v>786</v>
      </c>
      <c r="G43" s="5" t="s">
        <v>787</v>
      </c>
      <c r="H43" s="5" t="s">
        <v>818</v>
      </c>
      <c r="I43" s="5" t="s">
        <v>807</v>
      </c>
      <c r="J43" s="5" t="s">
        <v>790</v>
      </c>
      <c r="K43" s="5" t="s">
        <v>791</v>
      </c>
      <c r="L43" s="5" t="s">
        <v>811</v>
      </c>
      <c r="M43" s="181">
        <v>7983360</v>
      </c>
      <c r="N43" s="281">
        <v>362000</v>
      </c>
      <c r="O43" s="5"/>
      <c r="P43" s="155"/>
    </row>
    <row r="44" spans="2:16" s="3" customFormat="1" ht="24.95" customHeight="1" outlineLevel="2" x14ac:dyDescent="0.25">
      <c r="B44" s="5" t="s">
        <v>1052</v>
      </c>
      <c r="C44" s="5" t="s">
        <v>1070</v>
      </c>
      <c r="D44" s="108">
        <v>3466401</v>
      </c>
      <c r="E44" s="5" t="s">
        <v>785</v>
      </c>
      <c r="F44" s="5" t="s">
        <v>786</v>
      </c>
      <c r="G44" s="5" t="s">
        <v>787</v>
      </c>
      <c r="H44" s="5" t="s">
        <v>819</v>
      </c>
      <c r="I44" s="5" t="s">
        <v>807</v>
      </c>
      <c r="J44" s="5" t="s">
        <v>790</v>
      </c>
      <c r="K44" s="5" t="s">
        <v>791</v>
      </c>
      <c r="L44" s="5" t="s">
        <v>811</v>
      </c>
      <c r="M44" s="181">
        <v>12621312</v>
      </c>
      <c r="N44" s="281">
        <v>5000000</v>
      </c>
      <c r="O44" s="5"/>
      <c r="P44" s="155"/>
    </row>
    <row r="45" spans="2:16" s="3" customFormat="1" ht="24.95" customHeight="1" outlineLevel="2" x14ac:dyDescent="0.25">
      <c r="B45" s="5" t="s">
        <v>1052</v>
      </c>
      <c r="C45" s="5" t="s">
        <v>1070</v>
      </c>
      <c r="D45" s="108">
        <v>3466401</v>
      </c>
      <c r="E45" s="5" t="s">
        <v>785</v>
      </c>
      <c r="F45" s="5" t="s">
        <v>786</v>
      </c>
      <c r="G45" s="5" t="s">
        <v>787</v>
      </c>
      <c r="H45" s="5" t="s">
        <v>820</v>
      </c>
      <c r="I45" s="5" t="s">
        <v>807</v>
      </c>
      <c r="J45" s="5" t="s">
        <v>790</v>
      </c>
      <c r="K45" s="5" t="s">
        <v>791</v>
      </c>
      <c r="L45" s="5" t="s">
        <v>811</v>
      </c>
      <c r="M45" s="181">
        <v>1672704</v>
      </c>
      <c r="N45" s="281">
        <v>3245000</v>
      </c>
      <c r="O45" s="5"/>
      <c r="P45" s="155"/>
    </row>
    <row r="46" spans="2:16" s="3" customFormat="1" ht="24.95" customHeight="1" outlineLevel="2" x14ac:dyDescent="0.25">
      <c r="B46" s="5" t="s">
        <v>1052</v>
      </c>
      <c r="C46" s="5" t="s">
        <v>1070</v>
      </c>
      <c r="D46" s="108">
        <v>3649013</v>
      </c>
      <c r="E46" s="5" t="s">
        <v>785</v>
      </c>
      <c r="F46" s="5" t="s">
        <v>786</v>
      </c>
      <c r="G46" s="5" t="s">
        <v>787</v>
      </c>
      <c r="H46" s="5" t="s">
        <v>821</v>
      </c>
      <c r="I46" s="5" t="s">
        <v>822</v>
      </c>
      <c r="J46" s="5" t="s">
        <v>790</v>
      </c>
      <c r="K46" s="5" t="s">
        <v>791</v>
      </c>
      <c r="L46" s="5" t="s">
        <v>801</v>
      </c>
      <c r="M46" s="181">
        <v>483120</v>
      </c>
      <c r="N46" s="281">
        <v>150000</v>
      </c>
      <c r="O46" s="5"/>
      <c r="P46" s="155"/>
    </row>
    <row r="47" spans="2:16" s="3" customFormat="1" ht="24.95" customHeight="1" outlineLevel="2" x14ac:dyDescent="0.25">
      <c r="B47" s="5" t="s">
        <v>1052</v>
      </c>
      <c r="C47" s="5" t="s">
        <v>1070</v>
      </c>
      <c r="D47" s="108">
        <v>3526103</v>
      </c>
      <c r="E47" s="5" t="s">
        <v>785</v>
      </c>
      <c r="F47" s="5" t="s">
        <v>786</v>
      </c>
      <c r="G47" s="5" t="s">
        <v>787</v>
      </c>
      <c r="H47" s="5" t="s">
        <v>823</v>
      </c>
      <c r="I47" s="5" t="s">
        <v>824</v>
      </c>
      <c r="J47" s="5" t="s">
        <v>790</v>
      </c>
      <c r="K47" s="5" t="s">
        <v>791</v>
      </c>
      <c r="L47" s="5" t="s">
        <v>801</v>
      </c>
      <c r="M47" s="181">
        <v>1045440</v>
      </c>
      <c r="N47" s="281">
        <v>258000</v>
      </c>
      <c r="O47" s="5"/>
      <c r="P47" s="155"/>
    </row>
    <row r="48" spans="2:16" s="3" customFormat="1" ht="24.95" customHeight="1" outlineLevel="2" x14ac:dyDescent="0.25">
      <c r="B48" s="5" t="s">
        <v>1052</v>
      </c>
      <c r="C48" s="5" t="s">
        <v>1070</v>
      </c>
      <c r="D48" s="108">
        <v>3641001</v>
      </c>
      <c r="E48" s="5" t="s">
        <v>785</v>
      </c>
      <c r="F48" s="5" t="s">
        <v>786</v>
      </c>
      <c r="G48" s="5" t="s">
        <v>787</v>
      </c>
      <c r="H48" s="5" t="s">
        <v>825</v>
      </c>
      <c r="I48" s="5" t="s">
        <v>826</v>
      </c>
      <c r="J48" s="5" t="s">
        <v>790</v>
      </c>
      <c r="K48" s="5" t="s">
        <v>791</v>
      </c>
      <c r="L48" s="5" t="s">
        <v>827</v>
      </c>
      <c r="M48" s="181">
        <v>1900800</v>
      </c>
      <c r="N48" s="281">
        <v>96000</v>
      </c>
      <c r="O48" s="5"/>
      <c r="P48" s="155"/>
    </row>
    <row r="49" spans="2:18" s="3" customFormat="1" ht="34.5" customHeight="1" outlineLevel="2" x14ac:dyDescent="0.25">
      <c r="B49" s="5" t="s">
        <v>1052</v>
      </c>
      <c r="C49" s="5" t="s">
        <v>1070</v>
      </c>
      <c r="D49" s="108">
        <v>3641001</v>
      </c>
      <c r="E49" s="5" t="s">
        <v>785</v>
      </c>
      <c r="F49" s="5" t="s">
        <v>786</v>
      </c>
      <c r="G49" s="5" t="s">
        <v>787</v>
      </c>
      <c r="H49" s="5" t="s">
        <v>828</v>
      </c>
      <c r="I49" s="5" t="s">
        <v>826</v>
      </c>
      <c r="J49" s="5" t="s">
        <v>790</v>
      </c>
      <c r="K49" s="5" t="s">
        <v>791</v>
      </c>
      <c r="L49" s="5" t="s">
        <v>827</v>
      </c>
      <c r="M49" s="181">
        <v>1900800</v>
      </c>
      <c r="N49" s="281">
        <v>96000</v>
      </c>
      <c r="O49" s="5"/>
      <c r="P49" s="155"/>
    </row>
    <row r="50" spans="2:18" s="3" customFormat="1" ht="34.5" customHeight="1" outlineLevel="2" x14ac:dyDescent="0.25">
      <c r="B50" s="5" t="s">
        <v>1052</v>
      </c>
      <c r="C50" s="5" t="s">
        <v>1070</v>
      </c>
      <c r="D50" s="108">
        <v>3641001</v>
      </c>
      <c r="E50" s="5" t="s">
        <v>785</v>
      </c>
      <c r="F50" s="5" t="s">
        <v>786</v>
      </c>
      <c r="G50" s="5" t="s">
        <v>787</v>
      </c>
      <c r="H50" s="5" t="s">
        <v>829</v>
      </c>
      <c r="I50" s="5" t="s">
        <v>826</v>
      </c>
      <c r="J50" s="5" t="s">
        <v>790</v>
      </c>
      <c r="K50" s="5" t="s">
        <v>791</v>
      </c>
      <c r="L50" s="5" t="s">
        <v>827</v>
      </c>
      <c r="M50" s="181">
        <v>1900800</v>
      </c>
      <c r="N50" s="281">
        <v>96000</v>
      </c>
      <c r="O50" s="5"/>
      <c r="P50" s="155"/>
    </row>
    <row r="51" spans="2:18" s="3" customFormat="1" ht="34.5" customHeight="1" outlineLevel="2" x14ac:dyDescent="0.25">
      <c r="B51" s="5" t="s">
        <v>1052</v>
      </c>
      <c r="C51" s="5" t="s">
        <v>1070</v>
      </c>
      <c r="D51" s="108">
        <v>3641001</v>
      </c>
      <c r="E51" s="5" t="s">
        <v>785</v>
      </c>
      <c r="F51" s="5" t="s">
        <v>786</v>
      </c>
      <c r="G51" s="5" t="s">
        <v>787</v>
      </c>
      <c r="H51" s="5" t="s">
        <v>830</v>
      </c>
      <c r="I51" s="5" t="s">
        <v>826</v>
      </c>
      <c r="J51" s="5" t="s">
        <v>790</v>
      </c>
      <c r="K51" s="5" t="s">
        <v>791</v>
      </c>
      <c r="L51" s="5" t="s">
        <v>827</v>
      </c>
      <c r="M51" s="181">
        <v>1900800</v>
      </c>
      <c r="N51" s="281">
        <v>87000</v>
      </c>
      <c r="O51" s="5"/>
      <c r="P51" s="155"/>
    </row>
    <row r="52" spans="2:18" s="3" customFormat="1" ht="34.5" customHeight="1" outlineLevel="2" x14ac:dyDescent="0.25">
      <c r="B52" s="5" t="s">
        <v>1052</v>
      </c>
      <c r="C52" s="5" t="s">
        <v>1070</v>
      </c>
      <c r="D52" s="108">
        <v>3899301</v>
      </c>
      <c r="E52" s="5" t="s">
        <v>785</v>
      </c>
      <c r="F52" s="5" t="s">
        <v>786</v>
      </c>
      <c r="G52" s="5" t="s">
        <v>787</v>
      </c>
      <c r="H52" s="5" t="s">
        <v>831</v>
      </c>
      <c r="I52" s="5" t="s">
        <v>832</v>
      </c>
      <c r="J52" s="5" t="s">
        <v>790</v>
      </c>
      <c r="K52" s="5" t="s">
        <v>791</v>
      </c>
      <c r="L52" s="5" t="s">
        <v>833</v>
      </c>
      <c r="M52" s="181">
        <v>480269</v>
      </c>
      <c r="N52" s="281">
        <v>170000</v>
      </c>
      <c r="O52" s="5"/>
      <c r="P52" s="155"/>
    </row>
    <row r="53" spans="2:18" s="3" customFormat="1" ht="24.95" customHeight="1" outlineLevel="2" x14ac:dyDescent="0.25">
      <c r="B53" s="5" t="s">
        <v>1052</v>
      </c>
      <c r="C53" s="5" t="s">
        <v>1070</v>
      </c>
      <c r="D53" s="108">
        <v>3694015</v>
      </c>
      <c r="E53" s="5" t="s">
        <v>785</v>
      </c>
      <c r="F53" s="5" t="s">
        <v>786</v>
      </c>
      <c r="G53" s="5" t="s">
        <v>787</v>
      </c>
      <c r="H53" s="5" t="s">
        <v>834</v>
      </c>
      <c r="I53" s="5" t="s">
        <v>835</v>
      </c>
      <c r="J53" s="5" t="s">
        <v>790</v>
      </c>
      <c r="K53" s="5" t="s">
        <v>791</v>
      </c>
      <c r="L53" s="5" t="s">
        <v>833</v>
      </c>
      <c r="M53" s="181">
        <v>110880</v>
      </c>
      <c r="N53" s="281">
        <v>9800</v>
      </c>
      <c r="O53" s="5"/>
      <c r="P53" s="155"/>
    </row>
    <row r="54" spans="2:18" s="3" customFormat="1" ht="25.5" customHeight="1" outlineLevel="2" x14ac:dyDescent="0.25">
      <c r="B54" s="5" t="s">
        <v>1052</v>
      </c>
      <c r="C54" s="5" t="s">
        <v>1070</v>
      </c>
      <c r="D54" s="108">
        <v>3899314</v>
      </c>
      <c r="E54" s="5" t="s">
        <v>785</v>
      </c>
      <c r="F54" s="5" t="s">
        <v>786</v>
      </c>
      <c r="G54" s="5" t="s">
        <v>787</v>
      </c>
      <c r="H54" s="5" t="s">
        <v>836</v>
      </c>
      <c r="I54" s="5" t="s">
        <v>837</v>
      </c>
      <c r="J54" s="5" t="s">
        <v>790</v>
      </c>
      <c r="K54" s="5" t="s">
        <v>791</v>
      </c>
      <c r="L54" s="5" t="s">
        <v>833</v>
      </c>
      <c r="M54" s="181">
        <v>291456</v>
      </c>
      <c r="N54" s="281">
        <v>24000</v>
      </c>
      <c r="O54" s="5"/>
      <c r="P54" s="155"/>
    </row>
    <row r="55" spans="2:18" s="3" customFormat="1" ht="24.95" customHeight="1" outlineLevel="2" x14ac:dyDescent="0.25">
      <c r="B55" s="5" t="s">
        <v>1052</v>
      </c>
      <c r="C55" s="5" t="s">
        <v>1070</v>
      </c>
      <c r="D55" s="108">
        <v>3191411</v>
      </c>
      <c r="E55" s="5" t="s">
        <v>785</v>
      </c>
      <c r="F55" s="5" t="s">
        <v>786</v>
      </c>
      <c r="G55" s="5" t="s">
        <v>787</v>
      </c>
      <c r="H55" s="5" t="s">
        <v>838</v>
      </c>
      <c r="I55" s="5" t="s">
        <v>839</v>
      </c>
      <c r="J55" s="5" t="s">
        <v>790</v>
      </c>
      <c r="K55" s="5" t="s">
        <v>791</v>
      </c>
      <c r="L55" s="5" t="s">
        <v>833</v>
      </c>
      <c r="M55" s="181">
        <v>95040</v>
      </c>
      <c r="N55" s="281">
        <v>40000</v>
      </c>
      <c r="O55" s="5"/>
      <c r="P55" s="155"/>
    </row>
    <row r="56" spans="2:18" s="3" customFormat="1" ht="24.95" customHeight="1" outlineLevel="2" x14ac:dyDescent="0.25">
      <c r="B56" s="5" t="s">
        <v>1052</v>
      </c>
      <c r="C56" s="5" t="s">
        <v>1070</v>
      </c>
      <c r="D56" s="108">
        <v>3694016</v>
      </c>
      <c r="E56" s="5" t="s">
        <v>785</v>
      </c>
      <c r="F56" s="5" t="s">
        <v>786</v>
      </c>
      <c r="G56" s="5" t="s">
        <v>787</v>
      </c>
      <c r="H56" s="5" t="s">
        <v>840</v>
      </c>
      <c r="I56" s="5" t="s">
        <v>837</v>
      </c>
      <c r="J56" s="5" t="s">
        <v>790</v>
      </c>
      <c r="K56" s="5" t="s">
        <v>791</v>
      </c>
      <c r="L56" s="5" t="s">
        <v>833</v>
      </c>
      <c r="M56" s="181">
        <v>192000</v>
      </c>
      <c r="N56" s="281">
        <v>120000</v>
      </c>
      <c r="O56" s="5"/>
      <c r="P56" s="155"/>
    </row>
    <row r="57" spans="2:18" s="3" customFormat="1" ht="24.95" customHeight="1" outlineLevel="2" x14ac:dyDescent="0.25">
      <c r="B57" s="5" t="s">
        <v>1052</v>
      </c>
      <c r="C57" s="5" t="s">
        <v>1070</v>
      </c>
      <c r="D57" s="108">
        <v>3899314</v>
      </c>
      <c r="E57" s="5" t="s">
        <v>785</v>
      </c>
      <c r="F57" s="5" t="s">
        <v>786</v>
      </c>
      <c r="G57" s="5" t="s">
        <v>787</v>
      </c>
      <c r="H57" s="5" t="s">
        <v>841</v>
      </c>
      <c r="I57" s="5" t="s">
        <v>837</v>
      </c>
      <c r="J57" s="5" t="s">
        <v>790</v>
      </c>
      <c r="K57" s="5" t="s">
        <v>791</v>
      </c>
      <c r="L57" s="5" t="s">
        <v>833</v>
      </c>
      <c r="M57" s="181">
        <v>399168</v>
      </c>
      <c r="N57" s="281">
        <v>320000</v>
      </c>
      <c r="O57" s="5"/>
      <c r="P57" s="155"/>
    </row>
    <row r="58" spans="2:18" s="3" customFormat="1" ht="24.95" customHeight="1" outlineLevel="2" x14ac:dyDescent="0.25">
      <c r="B58" s="5" t="s">
        <v>1052</v>
      </c>
      <c r="C58" s="5" t="s">
        <v>1070</v>
      </c>
      <c r="D58" s="108">
        <v>3533103</v>
      </c>
      <c r="E58" s="5" t="s">
        <v>785</v>
      </c>
      <c r="F58" s="5" t="s">
        <v>786</v>
      </c>
      <c r="G58" s="5" t="s">
        <v>787</v>
      </c>
      <c r="H58" s="5" t="s">
        <v>842</v>
      </c>
      <c r="I58" s="5" t="s">
        <v>843</v>
      </c>
      <c r="J58" s="5" t="s">
        <v>790</v>
      </c>
      <c r="K58" s="5" t="s">
        <v>791</v>
      </c>
      <c r="L58" s="5" t="s">
        <v>811</v>
      </c>
      <c r="M58" s="181">
        <v>2757888</v>
      </c>
      <c r="N58" s="281">
        <v>396000</v>
      </c>
      <c r="O58" s="5"/>
      <c r="P58" s="155"/>
    </row>
    <row r="59" spans="2:18" s="3" customFormat="1" ht="24.95" customHeight="1" outlineLevel="2" x14ac:dyDescent="0.25">
      <c r="B59" s="5" t="s">
        <v>1052</v>
      </c>
      <c r="C59" s="5" t="s">
        <v>1070</v>
      </c>
      <c r="D59" s="108">
        <v>3212905</v>
      </c>
      <c r="E59" s="5" t="s">
        <v>785</v>
      </c>
      <c r="F59" s="5" t="s">
        <v>786</v>
      </c>
      <c r="G59" s="5" t="s">
        <v>844</v>
      </c>
      <c r="H59" s="5" t="s">
        <v>845</v>
      </c>
      <c r="I59" s="5" t="s">
        <v>846</v>
      </c>
      <c r="J59" s="5" t="s">
        <v>847</v>
      </c>
      <c r="K59" s="5" t="s">
        <v>848</v>
      </c>
      <c r="L59" s="5" t="s">
        <v>849</v>
      </c>
      <c r="M59" s="181">
        <v>3132000</v>
      </c>
      <c r="N59" s="181">
        <v>2550000</v>
      </c>
      <c r="O59" s="5"/>
      <c r="P59" s="155"/>
      <c r="Q59" s="274"/>
      <c r="R59" s="274"/>
    </row>
    <row r="60" spans="2:18" s="3" customFormat="1" ht="24.95" customHeight="1" outlineLevel="2" x14ac:dyDescent="0.25">
      <c r="B60" s="5" t="s">
        <v>1052</v>
      </c>
      <c r="C60" s="5" t="s">
        <v>1070</v>
      </c>
      <c r="D60" s="108">
        <v>3212905</v>
      </c>
      <c r="E60" s="5" t="s">
        <v>785</v>
      </c>
      <c r="F60" s="5" t="s">
        <v>786</v>
      </c>
      <c r="G60" s="5" t="s">
        <v>844</v>
      </c>
      <c r="H60" s="5" t="s">
        <v>850</v>
      </c>
      <c r="I60" s="5" t="s">
        <v>851</v>
      </c>
      <c r="J60" s="5" t="s">
        <v>847</v>
      </c>
      <c r="K60" s="5" t="s">
        <v>848</v>
      </c>
      <c r="L60" s="5" t="s">
        <v>849</v>
      </c>
      <c r="M60" s="181">
        <v>678500</v>
      </c>
      <c r="N60" s="181">
        <v>410000</v>
      </c>
      <c r="O60" s="276"/>
      <c r="P60" s="155"/>
      <c r="Q60" s="274"/>
      <c r="R60" s="274"/>
    </row>
    <row r="61" spans="2:18" s="3" customFormat="1" ht="24.95" customHeight="1" outlineLevel="2" x14ac:dyDescent="0.25">
      <c r="B61" s="5" t="s">
        <v>1052</v>
      </c>
      <c r="C61" s="5" t="s">
        <v>1070</v>
      </c>
      <c r="D61" s="108">
        <v>3212905</v>
      </c>
      <c r="E61" s="5" t="s">
        <v>785</v>
      </c>
      <c r="F61" s="5" t="s">
        <v>786</v>
      </c>
      <c r="G61" s="5" t="s">
        <v>844</v>
      </c>
      <c r="H61" s="5" t="s">
        <v>852</v>
      </c>
      <c r="I61" s="5" t="s">
        <v>853</v>
      </c>
      <c r="J61" s="5" t="s">
        <v>847</v>
      </c>
      <c r="K61" s="5" t="s">
        <v>848</v>
      </c>
      <c r="L61" s="5" t="s">
        <v>849</v>
      </c>
      <c r="M61" s="181">
        <f>535200+124185</f>
        <v>659385</v>
      </c>
      <c r="N61" s="181">
        <v>450000</v>
      </c>
      <c r="O61" s="5"/>
      <c r="P61" s="155"/>
      <c r="Q61" s="274"/>
      <c r="R61" s="274"/>
    </row>
    <row r="62" spans="2:18" s="3" customFormat="1" ht="24.95" customHeight="1" outlineLevel="2" x14ac:dyDescent="0.25">
      <c r="B62" s="5" t="s">
        <v>1052</v>
      </c>
      <c r="C62" s="5" t="s">
        <v>1070</v>
      </c>
      <c r="D62" s="108">
        <v>3699010</v>
      </c>
      <c r="E62" s="5" t="s">
        <v>785</v>
      </c>
      <c r="F62" s="5" t="s">
        <v>786</v>
      </c>
      <c r="G62" s="5" t="s">
        <v>844</v>
      </c>
      <c r="H62" s="5" t="s">
        <v>854</v>
      </c>
      <c r="I62" s="5" t="s">
        <v>855</v>
      </c>
      <c r="J62" s="5" t="s">
        <v>847</v>
      </c>
      <c r="K62" s="5" t="s">
        <v>848</v>
      </c>
      <c r="L62" s="5" t="s">
        <v>849</v>
      </c>
      <c r="M62" s="181">
        <v>935808</v>
      </c>
      <c r="N62" s="181">
        <v>105000</v>
      </c>
      <c r="O62" s="5"/>
      <c r="P62" s="155"/>
      <c r="Q62" s="274"/>
      <c r="R62" s="274"/>
    </row>
    <row r="63" spans="2:18" s="3" customFormat="1" ht="24.95" customHeight="1" outlineLevel="2" x14ac:dyDescent="0.25">
      <c r="B63" s="5" t="s">
        <v>1052</v>
      </c>
      <c r="C63" s="5" t="s">
        <v>1070</v>
      </c>
      <c r="D63" s="108">
        <v>3699010</v>
      </c>
      <c r="E63" s="5" t="s">
        <v>785</v>
      </c>
      <c r="F63" s="5" t="s">
        <v>786</v>
      </c>
      <c r="G63" s="5" t="s">
        <v>844</v>
      </c>
      <c r="H63" s="5" t="s">
        <v>856</v>
      </c>
      <c r="I63" s="5" t="s">
        <v>855</v>
      </c>
      <c r="J63" s="5" t="s">
        <v>847</v>
      </c>
      <c r="K63" s="5" t="s">
        <v>848</v>
      </c>
      <c r="L63" s="5" t="s">
        <v>849</v>
      </c>
      <c r="M63" s="181">
        <v>787636</v>
      </c>
      <c r="N63" s="181">
        <v>65000</v>
      </c>
      <c r="O63" s="5"/>
      <c r="P63" s="155"/>
      <c r="Q63" s="274"/>
      <c r="R63" s="274"/>
    </row>
    <row r="64" spans="2:18" s="3" customFormat="1" ht="24.95" customHeight="1" outlineLevel="2" x14ac:dyDescent="0.25">
      <c r="B64" s="5" t="s">
        <v>1052</v>
      </c>
      <c r="C64" s="5" t="s">
        <v>1070</v>
      </c>
      <c r="D64" s="108">
        <v>3699010</v>
      </c>
      <c r="E64" s="5" t="s">
        <v>785</v>
      </c>
      <c r="F64" s="5" t="s">
        <v>786</v>
      </c>
      <c r="G64" s="5" t="s">
        <v>844</v>
      </c>
      <c r="H64" s="5" t="s">
        <v>857</v>
      </c>
      <c r="I64" s="5" t="s">
        <v>858</v>
      </c>
      <c r="J64" s="5" t="s">
        <v>847</v>
      </c>
      <c r="K64" s="5" t="s">
        <v>848</v>
      </c>
      <c r="L64" s="5" t="s">
        <v>849</v>
      </c>
      <c r="M64" s="181">
        <v>2062500.0000000002</v>
      </c>
      <c r="N64" s="181">
        <v>1850000</v>
      </c>
      <c r="O64" s="5"/>
      <c r="P64" s="155"/>
      <c r="Q64" s="274"/>
      <c r="R64" s="274"/>
    </row>
    <row r="65" spans="2:18" s="3" customFormat="1" ht="24.95" customHeight="1" outlineLevel="2" x14ac:dyDescent="0.25">
      <c r="B65" s="5" t="s">
        <v>1052</v>
      </c>
      <c r="C65" s="5" t="s">
        <v>1070</v>
      </c>
      <c r="D65" s="108">
        <v>3212898</v>
      </c>
      <c r="E65" s="5" t="s">
        <v>785</v>
      </c>
      <c r="F65" s="5" t="s">
        <v>786</v>
      </c>
      <c r="G65" s="5" t="s">
        <v>844</v>
      </c>
      <c r="H65" s="5" t="s">
        <v>859</v>
      </c>
      <c r="I65" s="5" t="s">
        <v>855</v>
      </c>
      <c r="J65" s="5" t="s">
        <v>847</v>
      </c>
      <c r="K65" s="5" t="s">
        <v>848</v>
      </c>
      <c r="L65" s="5" t="s">
        <v>849</v>
      </c>
      <c r="M65" s="181">
        <v>173250.00000000003</v>
      </c>
      <c r="N65" s="181">
        <v>170000</v>
      </c>
      <c r="O65" s="5"/>
      <c r="P65" s="155"/>
      <c r="Q65" s="274"/>
      <c r="R65" s="274"/>
    </row>
    <row r="66" spans="2:18" s="3" customFormat="1" ht="24.95" customHeight="1" outlineLevel="2" x14ac:dyDescent="0.25">
      <c r="B66" s="5" t="s">
        <v>1052</v>
      </c>
      <c r="C66" s="5" t="s">
        <v>1070</v>
      </c>
      <c r="D66" s="108">
        <v>3212898</v>
      </c>
      <c r="E66" s="5" t="s">
        <v>785</v>
      </c>
      <c r="F66" s="5" t="s">
        <v>786</v>
      </c>
      <c r="G66" s="5" t="s">
        <v>844</v>
      </c>
      <c r="H66" s="5" t="s">
        <v>860</v>
      </c>
      <c r="I66" s="5" t="s">
        <v>855</v>
      </c>
      <c r="J66" s="5" t="s">
        <v>847</v>
      </c>
      <c r="K66" s="5" t="s">
        <v>848</v>
      </c>
      <c r="L66" s="5" t="s">
        <v>849</v>
      </c>
      <c r="M66" s="181">
        <v>32010</v>
      </c>
      <c r="N66" s="181">
        <v>31500</v>
      </c>
      <c r="O66" s="5"/>
      <c r="P66" s="155"/>
      <c r="Q66" s="274"/>
      <c r="R66" s="274"/>
    </row>
    <row r="67" spans="2:18" s="3" customFormat="1" ht="24.95" customHeight="1" outlineLevel="2" x14ac:dyDescent="0.25">
      <c r="B67" s="5" t="s">
        <v>1052</v>
      </c>
      <c r="C67" s="5" t="s">
        <v>1070</v>
      </c>
      <c r="D67" s="108">
        <v>3212905</v>
      </c>
      <c r="E67" s="5" t="s">
        <v>785</v>
      </c>
      <c r="F67" s="5" t="s">
        <v>786</v>
      </c>
      <c r="G67" s="5" t="s">
        <v>844</v>
      </c>
      <c r="H67" s="5" t="s">
        <v>861</v>
      </c>
      <c r="I67" s="5" t="s">
        <v>862</v>
      </c>
      <c r="J67" s="5" t="s">
        <v>847</v>
      </c>
      <c r="K67" s="5" t="s">
        <v>848</v>
      </c>
      <c r="L67" s="5" t="s">
        <v>849</v>
      </c>
      <c r="M67" s="181">
        <v>22572.000000000004</v>
      </c>
      <c r="N67" s="181">
        <v>14700</v>
      </c>
      <c r="O67" s="5"/>
      <c r="P67" s="155"/>
      <c r="Q67" s="274"/>
      <c r="R67" s="274"/>
    </row>
    <row r="68" spans="2:18" s="3" customFormat="1" ht="24.95" customHeight="1" outlineLevel="2" x14ac:dyDescent="0.25">
      <c r="B68" s="5" t="s">
        <v>1052</v>
      </c>
      <c r="C68" s="5" t="s">
        <v>1070</v>
      </c>
      <c r="D68" s="108">
        <v>3219206</v>
      </c>
      <c r="E68" s="5" t="s">
        <v>785</v>
      </c>
      <c r="F68" s="5" t="s">
        <v>786</v>
      </c>
      <c r="G68" s="5" t="s">
        <v>844</v>
      </c>
      <c r="H68" s="5" t="s">
        <v>863</v>
      </c>
      <c r="I68" s="5" t="s">
        <v>858</v>
      </c>
      <c r="J68" s="5" t="s">
        <v>847</v>
      </c>
      <c r="K68" s="5" t="s">
        <v>848</v>
      </c>
      <c r="L68" s="5" t="s">
        <v>849</v>
      </c>
      <c r="M68" s="181">
        <v>990000.00000000012</v>
      </c>
      <c r="N68" s="181">
        <v>150000</v>
      </c>
      <c r="O68" s="5"/>
      <c r="P68" s="155"/>
      <c r="Q68" s="274"/>
      <c r="R68" s="274"/>
    </row>
    <row r="69" spans="2:18" s="3" customFormat="1" ht="24.95" customHeight="1" outlineLevel="2" x14ac:dyDescent="0.25">
      <c r="B69" s="5" t="s">
        <v>1052</v>
      </c>
      <c r="C69" s="5" t="s">
        <v>1070</v>
      </c>
      <c r="D69" s="108">
        <v>3219206</v>
      </c>
      <c r="E69" s="5" t="s">
        <v>785</v>
      </c>
      <c r="F69" s="5" t="s">
        <v>786</v>
      </c>
      <c r="G69" s="5" t="s">
        <v>844</v>
      </c>
      <c r="H69" s="5" t="s">
        <v>864</v>
      </c>
      <c r="I69" s="5" t="s">
        <v>858</v>
      </c>
      <c r="J69" s="5" t="s">
        <v>847</v>
      </c>
      <c r="K69" s="5" t="s">
        <v>848</v>
      </c>
      <c r="L69" s="5" t="s">
        <v>849</v>
      </c>
      <c r="M69" s="181">
        <v>546978</v>
      </c>
      <c r="N69" s="181">
        <v>217500</v>
      </c>
      <c r="O69" s="5"/>
      <c r="P69" s="155"/>
      <c r="Q69" s="274"/>
      <c r="R69" s="274"/>
    </row>
    <row r="70" spans="2:18" s="3" customFormat="1" ht="24.95" customHeight="1" outlineLevel="2" x14ac:dyDescent="0.25">
      <c r="B70" s="5" t="s">
        <v>1052</v>
      </c>
      <c r="C70" s="5" t="s">
        <v>1070</v>
      </c>
      <c r="D70" s="108">
        <v>3891103</v>
      </c>
      <c r="E70" s="5" t="s">
        <v>785</v>
      </c>
      <c r="F70" s="5" t="s">
        <v>786</v>
      </c>
      <c r="G70" s="5" t="s">
        <v>844</v>
      </c>
      <c r="H70" s="5" t="s">
        <v>865</v>
      </c>
      <c r="I70" s="5" t="s">
        <v>862</v>
      </c>
      <c r="J70" s="5" t="s">
        <v>847</v>
      </c>
      <c r="K70" s="5" t="s">
        <v>848</v>
      </c>
      <c r="L70" s="5" t="s">
        <v>849</v>
      </c>
      <c r="M70" s="181">
        <v>87780.000000000015</v>
      </c>
      <c r="N70" s="181">
        <v>44000</v>
      </c>
      <c r="O70" s="5"/>
      <c r="P70" s="155"/>
      <c r="Q70" s="274"/>
      <c r="R70" s="274"/>
    </row>
    <row r="71" spans="2:18" s="3" customFormat="1" ht="24.95" customHeight="1" outlineLevel="2" x14ac:dyDescent="0.25">
      <c r="B71" s="5" t="s">
        <v>1052</v>
      </c>
      <c r="C71" s="5" t="s">
        <v>1070</v>
      </c>
      <c r="D71" s="108">
        <v>3891103</v>
      </c>
      <c r="E71" s="5" t="s">
        <v>785</v>
      </c>
      <c r="F71" s="5" t="s">
        <v>786</v>
      </c>
      <c r="G71" s="5" t="s">
        <v>844</v>
      </c>
      <c r="H71" s="5" t="s">
        <v>866</v>
      </c>
      <c r="I71" s="5" t="s">
        <v>862</v>
      </c>
      <c r="J71" s="5" t="s">
        <v>847</v>
      </c>
      <c r="K71" s="5" t="s">
        <v>848</v>
      </c>
      <c r="L71" s="5" t="s">
        <v>849</v>
      </c>
      <c r="M71" s="181">
        <v>87780.000000000015</v>
      </c>
      <c r="N71" s="181">
        <v>44000</v>
      </c>
      <c r="O71" s="5"/>
      <c r="P71" s="155"/>
      <c r="Q71" s="274"/>
      <c r="R71" s="274"/>
    </row>
    <row r="72" spans="2:18" s="3" customFormat="1" ht="24.95" customHeight="1" outlineLevel="2" x14ac:dyDescent="0.25">
      <c r="B72" s="5" t="s">
        <v>1052</v>
      </c>
      <c r="C72" s="5" t="s">
        <v>1070</v>
      </c>
      <c r="D72" s="108">
        <v>3891103</v>
      </c>
      <c r="E72" s="5" t="s">
        <v>785</v>
      </c>
      <c r="F72" s="5" t="s">
        <v>786</v>
      </c>
      <c r="G72" s="5" t="s">
        <v>844</v>
      </c>
      <c r="H72" s="5" t="s">
        <v>867</v>
      </c>
      <c r="I72" s="5" t="s">
        <v>862</v>
      </c>
      <c r="J72" s="5" t="s">
        <v>847</v>
      </c>
      <c r="K72" s="5" t="s">
        <v>848</v>
      </c>
      <c r="L72" s="5" t="s">
        <v>849</v>
      </c>
      <c r="M72" s="181">
        <v>87780.000000000015</v>
      </c>
      <c r="N72" s="181">
        <v>44000</v>
      </c>
      <c r="O72" s="5"/>
      <c r="P72" s="155"/>
      <c r="Q72" s="274"/>
      <c r="R72" s="274"/>
    </row>
    <row r="73" spans="2:18" s="3" customFormat="1" ht="24.95" customHeight="1" outlineLevel="2" x14ac:dyDescent="0.25">
      <c r="B73" s="5" t="s">
        <v>1052</v>
      </c>
      <c r="C73" s="5" t="s">
        <v>1070</v>
      </c>
      <c r="D73" s="108">
        <v>3627018</v>
      </c>
      <c r="E73" s="5" t="s">
        <v>785</v>
      </c>
      <c r="F73" s="5" t="s">
        <v>786</v>
      </c>
      <c r="G73" s="5" t="s">
        <v>844</v>
      </c>
      <c r="H73" s="5" t="s">
        <v>868</v>
      </c>
      <c r="I73" s="5" t="s">
        <v>869</v>
      </c>
      <c r="J73" s="5" t="s">
        <v>847</v>
      </c>
      <c r="K73" s="5" t="s">
        <v>848</v>
      </c>
      <c r="L73" s="5" t="s">
        <v>849</v>
      </c>
      <c r="M73" s="181">
        <v>717750.00000000012</v>
      </c>
      <c r="N73" s="181">
        <v>480000</v>
      </c>
      <c r="O73" s="5"/>
      <c r="P73" s="155"/>
      <c r="Q73" s="274"/>
      <c r="R73" s="274"/>
    </row>
    <row r="74" spans="2:18" s="3" customFormat="1" ht="24.95" customHeight="1" outlineLevel="2" x14ac:dyDescent="0.25">
      <c r="B74" s="5" t="s">
        <v>1052</v>
      </c>
      <c r="C74" s="5" t="s">
        <v>1070</v>
      </c>
      <c r="D74" s="108">
        <v>3891104</v>
      </c>
      <c r="E74" s="5" t="s">
        <v>785</v>
      </c>
      <c r="F74" s="5" t="s">
        <v>786</v>
      </c>
      <c r="G74" s="5" t="s">
        <v>844</v>
      </c>
      <c r="H74" s="5" t="s">
        <v>870</v>
      </c>
      <c r="I74" s="5" t="s">
        <v>869</v>
      </c>
      <c r="J74" s="5" t="s">
        <v>847</v>
      </c>
      <c r="K74" s="5" t="s">
        <v>848</v>
      </c>
      <c r="L74" s="5" t="s">
        <v>849</v>
      </c>
      <c r="M74" s="181">
        <v>300000</v>
      </c>
      <c r="N74" s="181">
        <v>255000</v>
      </c>
      <c r="O74" s="276"/>
      <c r="P74" s="155"/>
      <c r="Q74" s="274"/>
      <c r="R74" s="274"/>
    </row>
    <row r="75" spans="2:18" s="3" customFormat="1" ht="24.95" customHeight="1" outlineLevel="2" x14ac:dyDescent="0.25">
      <c r="B75" s="5" t="s">
        <v>1052</v>
      </c>
      <c r="C75" s="5" t="s">
        <v>1070</v>
      </c>
      <c r="D75" s="108">
        <v>3891104</v>
      </c>
      <c r="E75" s="5" t="s">
        <v>785</v>
      </c>
      <c r="F75" s="5" t="s">
        <v>786</v>
      </c>
      <c r="G75" s="5" t="s">
        <v>844</v>
      </c>
      <c r="H75" s="5" t="s">
        <v>871</v>
      </c>
      <c r="I75" s="5" t="s">
        <v>869</v>
      </c>
      <c r="J75" s="5" t="s">
        <v>847</v>
      </c>
      <c r="K75" s="5" t="s">
        <v>848</v>
      </c>
      <c r="L75" s="5" t="s">
        <v>849</v>
      </c>
      <c r="M75" s="181">
        <v>300000</v>
      </c>
      <c r="N75" s="181">
        <v>269250</v>
      </c>
      <c r="O75" s="5"/>
      <c r="P75" s="155"/>
      <c r="Q75" s="274"/>
      <c r="R75" s="274"/>
    </row>
    <row r="76" spans="2:18" s="3" customFormat="1" ht="24.95" customHeight="1" outlineLevel="2" x14ac:dyDescent="0.25">
      <c r="B76" s="5" t="s">
        <v>1052</v>
      </c>
      <c r="C76" s="5" t="s">
        <v>1070</v>
      </c>
      <c r="D76" s="108">
        <v>3891104</v>
      </c>
      <c r="E76" s="5" t="s">
        <v>785</v>
      </c>
      <c r="F76" s="5" t="s">
        <v>786</v>
      </c>
      <c r="G76" s="5" t="s">
        <v>844</v>
      </c>
      <c r="H76" s="5" t="s">
        <v>872</v>
      </c>
      <c r="I76" s="5" t="s">
        <v>869</v>
      </c>
      <c r="J76" s="5" t="s">
        <v>847</v>
      </c>
      <c r="K76" s="5" t="s">
        <v>848</v>
      </c>
      <c r="L76" s="5" t="s">
        <v>849</v>
      </c>
      <c r="M76" s="181">
        <v>300000</v>
      </c>
      <c r="N76" s="181">
        <v>269250</v>
      </c>
      <c r="O76" s="5"/>
      <c r="P76" s="155"/>
      <c r="Q76" s="274"/>
      <c r="R76" s="274"/>
    </row>
    <row r="77" spans="2:18" s="3" customFormat="1" ht="24.95" customHeight="1" outlineLevel="2" x14ac:dyDescent="0.25">
      <c r="B77" s="5" t="s">
        <v>1052</v>
      </c>
      <c r="C77" s="5" t="s">
        <v>1070</v>
      </c>
      <c r="D77" s="108">
        <v>3891104</v>
      </c>
      <c r="E77" s="5" t="s">
        <v>785</v>
      </c>
      <c r="F77" s="5" t="s">
        <v>786</v>
      </c>
      <c r="G77" s="5" t="s">
        <v>844</v>
      </c>
      <c r="H77" s="5" t="s">
        <v>873</v>
      </c>
      <c r="I77" s="5" t="s">
        <v>869</v>
      </c>
      <c r="J77" s="5" t="s">
        <v>847</v>
      </c>
      <c r="K77" s="5" t="s">
        <v>848</v>
      </c>
      <c r="L77" s="5" t="s">
        <v>849</v>
      </c>
      <c r="M77" s="181">
        <v>300000</v>
      </c>
      <c r="N77" s="181">
        <v>269250</v>
      </c>
      <c r="O77" s="5"/>
      <c r="P77" s="155"/>
      <c r="Q77" s="274"/>
      <c r="R77" s="274"/>
    </row>
    <row r="78" spans="2:18" s="3" customFormat="1" ht="24.95" customHeight="1" outlineLevel="2" x14ac:dyDescent="0.25">
      <c r="B78" s="5" t="s">
        <v>1052</v>
      </c>
      <c r="C78" s="5" t="s">
        <v>1070</v>
      </c>
      <c r="D78" s="108">
        <v>3513001</v>
      </c>
      <c r="E78" s="5" t="s">
        <v>785</v>
      </c>
      <c r="F78" s="5" t="s">
        <v>786</v>
      </c>
      <c r="G78" s="5" t="s">
        <v>844</v>
      </c>
      <c r="H78" s="5" t="s">
        <v>874</v>
      </c>
      <c r="I78" s="5" t="s">
        <v>832</v>
      </c>
      <c r="J78" s="5" t="s">
        <v>847</v>
      </c>
      <c r="K78" s="5" t="s">
        <v>848</v>
      </c>
      <c r="L78" s="5" t="s">
        <v>849</v>
      </c>
      <c r="M78" s="181">
        <v>323426</v>
      </c>
      <c r="N78" s="181">
        <v>308000</v>
      </c>
      <c r="O78" s="5"/>
      <c r="P78" s="155"/>
      <c r="Q78" s="274"/>
      <c r="R78" s="274"/>
    </row>
    <row r="79" spans="2:18" s="3" customFormat="1" ht="24.95" customHeight="1" outlineLevel="2" x14ac:dyDescent="0.25">
      <c r="B79" s="5" t="s">
        <v>1052</v>
      </c>
      <c r="C79" s="5" t="s">
        <v>1070</v>
      </c>
      <c r="D79" s="108">
        <v>3513001</v>
      </c>
      <c r="E79" s="5" t="s">
        <v>785</v>
      </c>
      <c r="F79" s="5" t="s">
        <v>786</v>
      </c>
      <c r="G79" s="5" t="s">
        <v>844</v>
      </c>
      <c r="H79" s="5" t="s">
        <v>1067</v>
      </c>
      <c r="I79" s="5">
        <v>13</v>
      </c>
      <c r="J79" s="5"/>
      <c r="K79" s="5" t="s">
        <v>16</v>
      </c>
      <c r="L79" s="5" t="s">
        <v>1042</v>
      </c>
      <c r="M79" s="181">
        <v>700000</v>
      </c>
      <c r="N79" s="181">
        <v>546000</v>
      </c>
      <c r="O79" s="108" t="s">
        <v>1032</v>
      </c>
      <c r="P79" s="155"/>
      <c r="Q79" s="274"/>
      <c r="R79" s="274"/>
    </row>
    <row r="80" spans="2:18" s="3" customFormat="1" ht="24.95" customHeight="1" outlineLevel="2" x14ac:dyDescent="0.25">
      <c r="B80" s="5" t="s">
        <v>1052</v>
      </c>
      <c r="C80" s="5" t="s">
        <v>1070</v>
      </c>
      <c r="D80" s="108">
        <v>3212905</v>
      </c>
      <c r="E80" s="5" t="s">
        <v>785</v>
      </c>
      <c r="F80" s="5" t="s">
        <v>786</v>
      </c>
      <c r="G80" s="5" t="s">
        <v>844</v>
      </c>
      <c r="H80" s="5" t="s">
        <v>1068</v>
      </c>
      <c r="I80" s="5">
        <v>2</v>
      </c>
      <c r="J80" s="5"/>
      <c r="K80" s="5" t="s">
        <v>16</v>
      </c>
      <c r="L80" s="5" t="s">
        <v>1043</v>
      </c>
      <c r="M80" s="181">
        <v>180000</v>
      </c>
      <c r="N80" s="181">
        <v>137000</v>
      </c>
      <c r="O80" s="108" t="s">
        <v>1032</v>
      </c>
      <c r="P80" s="155"/>
      <c r="Q80" s="274"/>
      <c r="R80" s="274"/>
    </row>
    <row r="81" spans="2:18" s="3" customFormat="1" ht="24.95" customHeight="1" outlineLevel="2" x14ac:dyDescent="0.25">
      <c r="B81" s="5" t="s">
        <v>1052</v>
      </c>
      <c r="C81" s="5" t="s">
        <v>1070</v>
      </c>
      <c r="D81" s="108">
        <v>3513001</v>
      </c>
      <c r="E81" s="5" t="s">
        <v>785</v>
      </c>
      <c r="F81" s="5" t="s">
        <v>786</v>
      </c>
      <c r="G81" s="5" t="s">
        <v>844</v>
      </c>
      <c r="H81" s="5" t="s">
        <v>875</v>
      </c>
      <c r="I81" s="5" t="s">
        <v>832</v>
      </c>
      <c r="J81" s="5" t="s">
        <v>847</v>
      </c>
      <c r="K81" s="5" t="s">
        <v>848</v>
      </c>
      <c r="L81" s="5" t="s">
        <v>849</v>
      </c>
      <c r="M81" s="181">
        <v>323426</v>
      </c>
      <c r="N81" s="181">
        <v>308000</v>
      </c>
      <c r="O81" s="5"/>
      <c r="P81" s="155"/>
      <c r="Q81" s="274"/>
      <c r="R81" s="274"/>
    </row>
    <row r="82" spans="2:18" s="3" customFormat="1" ht="24.95" customHeight="1" outlineLevel="2" x14ac:dyDescent="0.25">
      <c r="B82" s="5" t="s">
        <v>1052</v>
      </c>
      <c r="C82" s="5" t="s">
        <v>1070</v>
      </c>
      <c r="D82" s="108">
        <v>3513001</v>
      </c>
      <c r="E82" s="5" t="s">
        <v>785</v>
      </c>
      <c r="F82" s="5" t="s">
        <v>786</v>
      </c>
      <c r="G82" s="5" t="s">
        <v>844</v>
      </c>
      <c r="H82" s="5" t="s">
        <v>876</v>
      </c>
      <c r="I82" s="5" t="s">
        <v>832</v>
      </c>
      <c r="J82" s="5" t="s">
        <v>847</v>
      </c>
      <c r="K82" s="5" t="s">
        <v>848</v>
      </c>
      <c r="L82" s="5" t="s">
        <v>849</v>
      </c>
      <c r="M82" s="181">
        <v>323426</v>
      </c>
      <c r="N82" s="181">
        <v>308000</v>
      </c>
      <c r="O82" s="5"/>
      <c r="P82" s="155"/>
      <c r="Q82" s="274"/>
      <c r="R82" s="274"/>
    </row>
    <row r="83" spans="2:18" s="3" customFormat="1" ht="24.95" customHeight="1" outlineLevel="2" x14ac:dyDescent="0.25">
      <c r="B83" s="5" t="s">
        <v>1052</v>
      </c>
      <c r="C83" s="5" t="s">
        <v>1070</v>
      </c>
      <c r="D83" s="108">
        <v>3513001</v>
      </c>
      <c r="E83" s="5" t="s">
        <v>785</v>
      </c>
      <c r="F83" s="5" t="s">
        <v>786</v>
      </c>
      <c r="G83" s="5" t="s">
        <v>844</v>
      </c>
      <c r="H83" s="5" t="s">
        <v>877</v>
      </c>
      <c r="I83" s="5" t="s">
        <v>832</v>
      </c>
      <c r="J83" s="5" t="s">
        <v>847</v>
      </c>
      <c r="K83" s="5" t="s">
        <v>848</v>
      </c>
      <c r="L83" s="5" t="s">
        <v>849</v>
      </c>
      <c r="M83" s="181">
        <v>323426</v>
      </c>
      <c r="N83" s="181">
        <v>308000</v>
      </c>
      <c r="O83" s="5"/>
      <c r="P83" s="155"/>
      <c r="Q83" s="274"/>
      <c r="R83" s="274"/>
    </row>
    <row r="84" spans="2:18" s="3" customFormat="1" ht="24.95" customHeight="1" outlineLevel="2" x14ac:dyDescent="0.25">
      <c r="B84" s="5" t="s">
        <v>1052</v>
      </c>
      <c r="C84" s="5" t="s">
        <v>1070</v>
      </c>
      <c r="D84" s="108">
        <v>3212905</v>
      </c>
      <c r="E84" s="5" t="s">
        <v>785</v>
      </c>
      <c r="F84" s="5" t="s">
        <v>786</v>
      </c>
      <c r="G84" s="5" t="s">
        <v>844</v>
      </c>
      <c r="H84" s="5" t="s">
        <v>878</v>
      </c>
      <c r="I84" s="5" t="s">
        <v>796</v>
      </c>
      <c r="J84" s="5" t="s">
        <v>847</v>
      </c>
      <c r="K84" s="5" t="s">
        <v>848</v>
      </c>
      <c r="L84" s="5" t="s">
        <v>849</v>
      </c>
      <c r="M84" s="181">
        <v>205920</v>
      </c>
      <c r="N84" s="181">
        <v>125690</v>
      </c>
      <c r="O84" s="5"/>
      <c r="P84" s="155"/>
      <c r="Q84" s="274"/>
      <c r="R84" s="274"/>
    </row>
    <row r="85" spans="2:18" s="3" customFormat="1" ht="24.95" customHeight="1" outlineLevel="2" x14ac:dyDescent="0.25">
      <c r="B85" s="5" t="s">
        <v>1052</v>
      </c>
      <c r="C85" s="5" t="s">
        <v>1070</v>
      </c>
      <c r="D85" s="108">
        <v>3212898</v>
      </c>
      <c r="E85" s="5" t="s">
        <v>785</v>
      </c>
      <c r="F85" s="5" t="s">
        <v>786</v>
      </c>
      <c r="G85" s="5" t="s">
        <v>844</v>
      </c>
      <c r="H85" s="5" t="s">
        <v>879</v>
      </c>
      <c r="I85" s="5" t="s">
        <v>880</v>
      </c>
      <c r="J85" s="5" t="s">
        <v>847</v>
      </c>
      <c r="K85" s="5" t="s">
        <v>848</v>
      </c>
      <c r="L85" s="5" t="s">
        <v>849</v>
      </c>
      <c r="M85" s="181">
        <v>2024260</v>
      </c>
      <c r="N85" s="181">
        <v>247500</v>
      </c>
      <c r="O85" s="5"/>
      <c r="P85" s="155"/>
      <c r="Q85" s="274"/>
      <c r="R85" s="274"/>
    </row>
    <row r="86" spans="2:18" s="3" customFormat="1" ht="24.95" customHeight="1" outlineLevel="2" x14ac:dyDescent="0.25">
      <c r="B86" s="5" t="s">
        <v>1052</v>
      </c>
      <c r="C86" s="5" t="s">
        <v>1070</v>
      </c>
      <c r="D86" s="108">
        <v>3479025</v>
      </c>
      <c r="E86" s="5" t="s">
        <v>785</v>
      </c>
      <c r="F86" s="5" t="s">
        <v>786</v>
      </c>
      <c r="G86" s="5" t="s">
        <v>844</v>
      </c>
      <c r="H86" s="5" t="s">
        <v>881</v>
      </c>
      <c r="I86" s="5" t="s">
        <v>882</v>
      </c>
      <c r="J86" s="5" t="s">
        <v>847</v>
      </c>
      <c r="K86" s="5" t="s">
        <v>848</v>
      </c>
      <c r="L86" s="5" t="s">
        <v>849</v>
      </c>
      <c r="M86" s="181">
        <v>206712</v>
      </c>
      <c r="N86" s="181">
        <v>84860</v>
      </c>
      <c r="O86" s="5"/>
      <c r="P86" s="155"/>
      <c r="Q86" s="274"/>
      <c r="R86" s="274"/>
    </row>
    <row r="87" spans="2:18" s="3" customFormat="1" ht="24.95" customHeight="1" outlineLevel="2" x14ac:dyDescent="0.25">
      <c r="B87" s="5" t="s">
        <v>1052</v>
      </c>
      <c r="C87" s="5" t="s">
        <v>1070</v>
      </c>
      <c r="D87" s="108">
        <v>3542006</v>
      </c>
      <c r="E87" s="5" t="s">
        <v>785</v>
      </c>
      <c r="F87" s="5" t="s">
        <v>786</v>
      </c>
      <c r="G87" s="5" t="s">
        <v>844</v>
      </c>
      <c r="H87" s="5" t="s">
        <v>883</v>
      </c>
      <c r="I87" s="5" t="s">
        <v>884</v>
      </c>
      <c r="J87" s="5" t="s">
        <v>847</v>
      </c>
      <c r="K87" s="5" t="s">
        <v>848</v>
      </c>
      <c r="L87" s="5" t="s">
        <v>849</v>
      </c>
      <c r="M87" s="181">
        <v>89736</v>
      </c>
      <c r="N87" s="181">
        <v>59740</v>
      </c>
      <c r="O87" s="5"/>
      <c r="P87" s="155"/>
      <c r="Q87" s="274"/>
      <c r="R87" s="274"/>
    </row>
    <row r="88" spans="2:18" s="3" customFormat="1" ht="24.95" customHeight="1" outlineLevel="2" x14ac:dyDescent="0.25">
      <c r="B88" s="5" t="s">
        <v>1052</v>
      </c>
      <c r="C88" s="5" t="s">
        <v>1070</v>
      </c>
      <c r="D88" s="108">
        <v>3899998</v>
      </c>
      <c r="E88" s="5" t="s">
        <v>785</v>
      </c>
      <c r="F88" s="5" t="s">
        <v>786</v>
      </c>
      <c r="G88" s="5" t="s">
        <v>844</v>
      </c>
      <c r="H88" s="5" t="s">
        <v>885</v>
      </c>
      <c r="I88" s="5" t="s">
        <v>886</v>
      </c>
      <c r="J88" s="5" t="s">
        <v>847</v>
      </c>
      <c r="K88" s="5" t="s">
        <v>848</v>
      </c>
      <c r="L88" s="5" t="s">
        <v>849</v>
      </c>
      <c r="M88" s="181">
        <v>50318</v>
      </c>
      <c r="N88" s="181">
        <v>32500</v>
      </c>
      <c r="O88" s="5"/>
      <c r="P88" s="155"/>
      <c r="Q88" s="274"/>
      <c r="R88" s="274"/>
    </row>
    <row r="89" spans="2:18" s="3" customFormat="1" ht="24.95" customHeight="1" outlineLevel="2" x14ac:dyDescent="0.25">
      <c r="B89" s="5" t="s">
        <v>1052</v>
      </c>
      <c r="C89" s="5" t="s">
        <v>1070</v>
      </c>
      <c r="D89" s="108">
        <v>3899998</v>
      </c>
      <c r="E89" s="5" t="s">
        <v>785</v>
      </c>
      <c r="F89" s="5" t="s">
        <v>786</v>
      </c>
      <c r="G89" s="5" t="s">
        <v>844</v>
      </c>
      <c r="H89" s="5" t="s">
        <v>887</v>
      </c>
      <c r="I89" s="5" t="s">
        <v>886</v>
      </c>
      <c r="J89" s="5" t="s">
        <v>847</v>
      </c>
      <c r="K89" s="5" t="s">
        <v>848</v>
      </c>
      <c r="L89" s="5" t="s">
        <v>849</v>
      </c>
      <c r="M89" s="181">
        <v>137438</v>
      </c>
      <c r="N89" s="181">
        <v>104000</v>
      </c>
      <c r="O89" s="5"/>
      <c r="P89" s="155"/>
      <c r="Q89" s="274"/>
      <c r="R89" s="274"/>
    </row>
    <row r="90" spans="2:18" s="3" customFormat="1" ht="24.95" customHeight="1" outlineLevel="2" x14ac:dyDescent="0.25">
      <c r="B90" s="5" t="s">
        <v>1052</v>
      </c>
      <c r="C90" s="5" t="s">
        <v>1070</v>
      </c>
      <c r="D90" s="108">
        <v>3891106</v>
      </c>
      <c r="E90" s="5" t="s">
        <v>785</v>
      </c>
      <c r="F90" s="5" t="s">
        <v>786</v>
      </c>
      <c r="G90" s="5" t="s">
        <v>844</v>
      </c>
      <c r="H90" s="5" t="s">
        <v>888</v>
      </c>
      <c r="I90" s="5" t="s">
        <v>889</v>
      </c>
      <c r="J90" s="5" t="s">
        <v>847</v>
      </c>
      <c r="K90" s="5" t="s">
        <v>848</v>
      </c>
      <c r="L90" s="5" t="s">
        <v>849</v>
      </c>
      <c r="M90" s="181">
        <v>99000</v>
      </c>
      <c r="N90" s="181">
        <v>46560</v>
      </c>
      <c r="O90" s="5"/>
      <c r="P90" s="155"/>
      <c r="Q90" s="274"/>
      <c r="R90" s="274"/>
    </row>
    <row r="91" spans="2:18" s="3" customFormat="1" ht="24.95" customHeight="1" outlineLevel="2" x14ac:dyDescent="0.25">
      <c r="B91" s="5" t="s">
        <v>1052</v>
      </c>
      <c r="C91" s="5" t="s">
        <v>1070</v>
      </c>
      <c r="D91" s="108">
        <v>3899998</v>
      </c>
      <c r="E91" s="5" t="s">
        <v>785</v>
      </c>
      <c r="F91" s="5" t="s">
        <v>786</v>
      </c>
      <c r="G91" s="5" t="s">
        <v>844</v>
      </c>
      <c r="H91" s="5" t="s">
        <v>891</v>
      </c>
      <c r="I91" s="5" t="s">
        <v>892</v>
      </c>
      <c r="J91" s="5" t="s">
        <v>847</v>
      </c>
      <c r="K91" s="5" t="s">
        <v>848</v>
      </c>
      <c r="L91" s="5" t="s">
        <v>849</v>
      </c>
      <c r="M91" s="181">
        <v>44365</v>
      </c>
      <c r="N91" s="181">
        <v>34000</v>
      </c>
      <c r="O91" s="5"/>
      <c r="P91" s="155"/>
      <c r="Q91" s="274"/>
      <c r="R91" s="274"/>
    </row>
    <row r="92" spans="2:18" s="3" customFormat="1" ht="24.95" customHeight="1" outlineLevel="2" x14ac:dyDescent="0.25">
      <c r="B92" s="5" t="s">
        <v>1052</v>
      </c>
      <c r="C92" s="5" t="s">
        <v>1070</v>
      </c>
      <c r="D92" s="108">
        <v>3899998</v>
      </c>
      <c r="E92" s="5" t="s">
        <v>785</v>
      </c>
      <c r="F92" s="5" t="s">
        <v>786</v>
      </c>
      <c r="G92" s="5" t="s">
        <v>844</v>
      </c>
      <c r="H92" s="5" t="s">
        <v>893</v>
      </c>
      <c r="I92" s="5" t="s">
        <v>855</v>
      </c>
      <c r="J92" s="5" t="s">
        <v>847</v>
      </c>
      <c r="K92" s="5" t="s">
        <v>848</v>
      </c>
      <c r="L92" s="5" t="s">
        <v>849</v>
      </c>
      <c r="M92" s="181">
        <v>17820</v>
      </c>
      <c r="N92" s="181">
        <v>15050</v>
      </c>
      <c r="O92" s="5"/>
      <c r="P92" s="155"/>
      <c r="Q92" s="274"/>
      <c r="R92" s="274"/>
    </row>
    <row r="93" spans="2:18" s="3" customFormat="1" ht="24.95" customHeight="1" outlineLevel="2" x14ac:dyDescent="0.25">
      <c r="B93" s="5" t="s">
        <v>1052</v>
      </c>
      <c r="C93" s="5" t="s">
        <v>1070</v>
      </c>
      <c r="D93" s="108">
        <v>3899998</v>
      </c>
      <c r="E93" s="5" t="s">
        <v>785</v>
      </c>
      <c r="F93" s="5" t="s">
        <v>786</v>
      </c>
      <c r="G93" s="5" t="s">
        <v>844</v>
      </c>
      <c r="H93" s="5" t="s">
        <v>894</v>
      </c>
      <c r="I93" s="5" t="s">
        <v>798</v>
      </c>
      <c r="J93" s="5" t="s">
        <v>847</v>
      </c>
      <c r="K93" s="5" t="s">
        <v>848</v>
      </c>
      <c r="L93" s="5" t="s">
        <v>849</v>
      </c>
      <c r="M93" s="181">
        <v>348000</v>
      </c>
      <c r="N93" s="181">
        <v>24000</v>
      </c>
      <c r="O93" s="5"/>
      <c r="P93" s="155"/>
      <c r="Q93" s="274"/>
      <c r="R93" s="274"/>
    </row>
    <row r="94" spans="2:18" s="3" customFormat="1" ht="24.95" customHeight="1" outlineLevel="2" x14ac:dyDescent="0.25">
      <c r="B94" s="5" t="s">
        <v>1052</v>
      </c>
      <c r="C94" s="5" t="s">
        <v>1070</v>
      </c>
      <c r="D94" s="108">
        <v>3899998</v>
      </c>
      <c r="E94" s="5" t="s">
        <v>785</v>
      </c>
      <c r="F94" s="5" t="s">
        <v>786</v>
      </c>
      <c r="G94" s="5" t="s">
        <v>844</v>
      </c>
      <c r="H94" s="5" t="s">
        <v>895</v>
      </c>
      <c r="I94" s="5" t="s">
        <v>892</v>
      </c>
      <c r="J94" s="5" t="s">
        <v>847</v>
      </c>
      <c r="K94" s="5" t="s">
        <v>848</v>
      </c>
      <c r="L94" s="5" t="s">
        <v>849</v>
      </c>
      <c r="M94" s="181">
        <v>117600</v>
      </c>
      <c r="N94" s="181">
        <v>20500</v>
      </c>
      <c r="O94" s="5"/>
      <c r="P94" s="155"/>
      <c r="Q94" s="274"/>
      <c r="R94" s="274"/>
    </row>
    <row r="95" spans="2:18" s="3" customFormat="1" ht="24.95" customHeight="1" outlineLevel="2" x14ac:dyDescent="0.25">
      <c r="B95" s="5" t="s">
        <v>1052</v>
      </c>
      <c r="C95" s="5" t="s">
        <v>1070</v>
      </c>
      <c r="D95" s="108">
        <v>3899998</v>
      </c>
      <c r="E95" s="5" t="s">
        <v>785</v>
      </c>
      <c r="F95" s="5" t="s">
        <v>786</v>
      </c>
      <c r="G95" s="5" t="s">
        <v>844</v>
      </c>
      <c r="H95" s="5" t="s">
        <v>896</v>
      </c>
      <c r="I95" s="5" t="s">
        <v>892</v>
      </c>
      <c r="J95" s="5" t="s">
        <v>847</v>
      </c>
      <c r="K95" s="5" t="s">
        <v>848</v>
      </c>
      <c r="L95" s="5" t="s">
        <v>849</v>
      </c>
      <c r="M95" s="181">
        <v>375000</v>
      </c>
      <c r="N95" s="181">
        <v>31570</v>
      </c>
      <c r="O95" s="5"/>
      <c r="P95" s="155"/>
      <c r="Q95" s="274"/>
      <c r="R95" s="274"/>
    </row>
    <row r="96" spans="2:18" s="3" customFormat="1" ht="24.95" customHeight="1" outlineLevel="2" x14ac:dyDescent="0.25">
      <c r="B96" s="5" t="s">
        <v>1052</v>
      </c>
      <c r="C96" s="5" t="s">
        <v>1070</v>
      </c>
      <c r="D96" s="108">
        <v>3699006</v>
      </c>
      <c r="E96" s="5" t="s">
        <v>785</v>
      </c>
      <c r="F96" s="5" t="s">
        <v>786</v>
      </c>
      <c r="G96" s="5" t="s">
        <v>844</v>
      </c>
      <c r="H96" s="5" t="s">
        <v>897</v>
      </c>
      <c r="I96" s="5" t="s">
        <v>880</v>
      </c>
      <c r="J96" s="5" t="s">
        <v>847</v>
      </c>
      <c r="K96" s="5" t="s">
        <v>848</v>
      </c>
      <c r="L96" s="5" t="s">
        <v>849</v>
      </c>
      <c r="M96" s="181">
        <v>66000</v>
      </c>
      <c r="N96" s="181">
        <v>65000</v>
      </c>
      <c r="O96" s="5"/>
      <c r="P96" s="155"/>
      <c r="Q96" s="274"/>
      <c r="R96" s="274"/>
    </row>
    <row r="97" spans="2:18" s="3" customFormat="1" ht="24.95" customHeight="1" outlineLevel="2" x14ac:dyDescent="0.25">
      <c r="B97" s="5" t="s">
        <v>1052</v>
      </c>
      <c r="C97" s="5" t="s">
        <v>1070</v>
      </c>
      <c r="D97" s="108">
        <v>3212905</v>
      </c>
      <c r="E97" s="5" t="s">
        <v>785</v>
      </c>
      <c r="F97" s="5" t="s">
        <v>786</v>
      </c>
      <c r="G97" s="5" t="s">
        <v>844</v>
      </c>
      <c r="H97" s="5" t="s">
        <v>898</v>
      </c>
      <c r="I97" s="5" t="s">
        <v>899</v>
      </c>
      <c r="J97" s="5" t="s">
        <v>847</v>
      </c>
      <c r="K97" s="5" t="s">
        <v>848</v>
      </c>
      <c r="L97" s="5" t="s">
        <v>849</v>
      </c>
      <c r="M97" s="181">
        <v>84216.000000000015</v>
      </c>
      <c r="N97" s="181">
        <v>37400</v>
      </c>
      <c r="O97" s="5"/>
      <c r="P97" s="155"/>
      <c r="Q97" s="274"/>
      <c r="R97" s="274"/>
    </row>
    <row r="98" spans="2:18" s="3" customFormat="1" ht="24.95" customHeight="1" outlineLevel="2" x14ac:dyDescent="0.25">
      <c r="B98" s="5" t="s">
        <v>1052</v>
      </c>
      <c r="C98" s="5" t="s">
        <v>1070</v>
      </c>
      <c r="D98" s="108">
        <v>3891106</v>
      </c>
      <c r="E98" s="5" t="s">
        <v>785</v>
      </c>
      <c r="F98" s="5" t="s">
        <v>786</v>
      </c>
      <c r="G98" s="5" t="s">
        <v>844</v>
      </c>
      <c r="H98" s="5" t="s">
        <v>900</v>
      </c>
      <c r="I98" s="5" t="s">
        <v>901</v>
      </c>
      <c r="J98" s="5" t="s">
        <v>847</v>
      </c>
      <c r="K98" s="5" t="s">
        <v>848</v>
      </c>
      <c r="L98" s="5" t="s">
        <v>849</v>
      </c>
      <c r="M98" s="181">
        <v>95040</v>
      </c>
      <c r="N98" s="181">
        <v>76800</v>
      </c>
      <c r="O98" s="5"/>
      <c r="P98" s="155"/>
      <c r="Q98" s="274"/>
      <c r="R98" s="274"/>
    </row>
    <row r="99" spans="2:18" s="3" customFormat="1" ht="24.95" customHeight="1" outlineLevel="2" x14ac:dyDescent="0.25">
      <c r="B99" s="5" t="s">
        <v>1052</v>
      </c>
      <c r="C99" s="5" t="s">
        <v>1070</v>
      </c>
      <c r="D99" s="108">
        <v>3212905</v>
      </c>
      <c r="E99" s="5" t="s">
        <v>785</v>
      </c>
      <c r="F99" s="5" t="s">
        <v>786</v>
      </c>
      <c r="G99" s="5" t="s">
        <v>844</v>
      </c>
      <c r="H99" s="5" t="s">
        <v>902</v>
      </c>
      <c r="I99" s="5" t="s">
        <v>903</v>
      </c>
      <c r="J99" s="5" t="s">
        <v>847</v>
      </c>
      <c r="K99" s="5" t="s">
        <v>848</v>
      </c>
      <c r="L99" s="5" t="s">
        <v>849</v>
      </c>
      <c r="M99" s="181">
        <v>39600</v>
      </c>
      <c r="N99" s="181">
        <v>18000</v>
      </c>
      <c r="O99" s="5"/>
      <c r="P99" s="155"/>
      <c r="Q99" s="274"/>
      <c r="R99" s="274"/>
    </row>
    <row r="100" spans="2:18" s="3" customFormat="1" ht="24.95" customHeight="1" outlineLevel="2" x14ac:dyDescent="0.25">
      <c r="B100" s="5" t="s">
        <v>1052</v>
      </c>
      <c r="C100" s="5" t="s">
        <v>1070</v>
      </c>
      <c r="D100" s="108">
        <v>3212905</v>
      </c>
      <c r="E100" s="5" t="s">
        <v>785</v>
      </c>
      <c r="F100" s="5" t="s">
        <v>786</v>
      </c>
      <c r="G100" s="5" t="s">
        <v>844</v>
      </c>
      <c r="H100" s="5" t="s">
        <v>904</v>
      </c>
      <c r="I100" s="5" t="s">
        <v>903</v>
      </c>
      <c r="J100" s="5" t="s">
        <v>847</v>
      </c>
      <c r="K100" s="5" t="s">
        <v>848</v>
      </c>
      <c r="L100" s="5" t="s">
        <v>849</v>
      </c>
      <c r="M100" s="181">
        <v>71280</v>
      </c>
      <c r="N100" s="181">
        <v>22680</v>
      </c>
      <c r="O100" s="5"/>
      <c r="P100" s="155"/>
      <c r="Q100" s="274"/>
      <c r="R100" s="274"/>
    </row>
    <row r="101" spans="2:18" s="3" customFormat="1" ht="24.95" customHeight="1" outlineLevel="2" x14ac:dyDescent="0.25">
      <c r="B101" s="5" t="s">
        <v>1052</v>
      </c>
      <c r="C101" s="5" t="s">
        <v>1070</v>
      </c>
      <c r="D101" s="108">
        <v>3212898</v>
      </c>
      <c r="E101" s="5" t="s">
        <v>785</v>
      </c>
      <c r="F101" s="5" t="s">
        <v>786</v>
      </c>
      <c r="G101" s="5" t="s">
        <v>844</v>
      </c>
      <c r="H101" s="5" t="s">
        <v>905</v>
      </c>
      <c r="I101" s="5" t="s">
        <v>906</v>
      </c>
      <c r="J101" s="5" t="s">
        <v>847</v>
      </c>
      <c r="K101" s="5" t="s">
        <v>848</v>
      </c>
      <c r="L101" s="5" t="s">
        <v>849</v>
      </c>
      <c r="M101" s="181">
        <v>712800</v>
      </c>
      <c r="N101" s="181">
        <v>117600</v>
      </c>
      <c r="O101" s="5"/>
      <c r="P101" s="155"/>
      <c r="Q101" s="274"/>
      <c r="R101" s="274"/>
    </row>
    <row r="102" spans="2:18" s="3" customFormat="1" ht="24.95" customHeight="1" outlineLevel="2" x14ac:dyDescent="0.25">
      <c r="B102" s="5" t="s">
        <v>1052</v>
      </c>
      <c r="C102" s="5" t="s">
        <v>1070</v>
      </c>
      <c r="D102" s="108">
        <v>3891104</v>
      </c>
      <c r="E102" s="5" t="s">
        <v>785</v>
      </c>
      <c r="F102" s="5" t="s">
        <v>786</v>
      </c>
      <c r="G102" s="5" t="s">
        <v>844</v>
      </c>
      <c r="H102" s="5" t="s">
        <v>907</v>
      </c>
      <c r="I102" s="5" t="s">
        <v>908</v>
      </c>
      <c r="J102" s="5" t="s">
        <v>847</v>
      </c>
      <c r="K102" s="5" t="s">
        <v>848</v>
      </c>
      <c r="L102" s="5" t="s">
        <v>849</v>
      </c>
      <c r="M102" s="181">
        <v>316800</v>
      </c>
      <c r="N102" s="181">
        <v>222400</v>
      </c>
      <c r="O102" s="5"/>
      <c r="P102" s="155"/>
      <c r="Q102" s="274"/>
      <c r="R102" s="274"/>
    </row>
    <row r="103" spans="2:18" s="3" customFormat="1" ht="24.95" customHeight="1" outlineLevel="2" x14ac:dyDescent="0.25">
      <c r="B103" s="5" t="s">
        <v>1052</v>
      </c>
      <c r="C103" s="5" t="s">
        <v>1070</v>
      </c>
      <c r="D103" s="108">
        <v>3856006</v>
      </c>
      <c r="E103" s="5" t="s">
        <v>785</v>
      </c>
      <c r="F103" s="5" t="s">
        <v>786</v>
      </c>
      <c r="G103" s="5" t="s">
        <v>844</v>
      </c>
      <c r="H103" s="5" t="s">
        <v>909</v>
      </c>
      <c r="I103" s="5" t="s">
        <v>910</v>
      </c>
      <c r="J103" s="5" t="s">
        <v>847</v>
      </c>
      <c r="K103" s="5" t="s">
        <v>848</v>
      </c>
      <c r="L103" s="5" t="s">
        <v>849</v>
      </c>
      <c r="M103" s="181">
        <v>343200.00000000006</v>
      </c>
      <c r="N103" s="181">
        <v>110000</v>
      </c>
      <c r="O103" s="5"/>
      <c r="P103" s="155"/>
      <c r="Q103" s="274"/>
      <c r="R103" s="274"/>
    </row>
    <row r="104" spans="2:18" s="3" customFormat="1" ht="24.95" customHeight="1" outlineLevel="2" x14ac:dyDescent="0.25">
      <c r="B104" s="5" t="s">
        <v>1052</v>
      </c>
      <c r="C104" s="5" t="s">
        <v>1070</v>
      </c>
      <c r="D104" s="108">
        <v>3479025</v>
      </c>
      <c r="E104" s="5" t="s">
        <v>785</v>
      </c>
      <c r="F104" s="5" t="s">
        <v>786</v>
      </c>
      <c r="G104" s="5" t="s">
        <v>844</v>
      </c>
      <c r="H104" s="5" t="s">
        <v>914</v>
      </c>
      <c r="I104" s="5" t="s">
        <v>910</v>
      </c>
      <c r="J104" s="5" t="s">
        <v>847</v>
      </c>
      <c r="K104" s="5" t="s">
        <v>848</v>
      </c>
      <c r="L104" s="5" t="s">
        <v>849</v>
      </c>
      <c r="M104" s="181">
        <v>44880.000000000007</v>
      </c>
      <c r="N104" s="181">
        <v>7800</v>
      </c>
      <c r="O104" s="5"/>
      <c r="P104" s="155"/>
      <c r="Q104" s="274"/>
      <c r="R104" s="274"/>
    </row>
    <row r="105" spans="2:18" s="3" customFormat="1" ht="24.95" customHeight="1" outlineLevel="2" x14ac:dyDescent="0.25">
      <c r="B105" s="5" t="s">
        <v>1052</v>
      </c>
      <c r="C105" s="5" t="s">
        <v>1070</v>
      </c>
      <c r="D105" s="108">
        <v>3899998</v>
      </c>
      <c r="E105" s="5" t="s">
        <v>785</v>
      </c>
      <c r="F105" s="5" t="s">
        <v>786</v>
      </c>
      <c r="G105" s="5" t="s">
        <v>844</v>
      </c>
      <c r="H105" s="5" t="s">
        <v>915</v>
      </c>
      <c r="I105" s="5" t="s">
        <v>916</v>
      </c>
      <c r="J105" s="5" t="s">
        <v>847</v>
      </c>
      <c r="K105" s="5" t="s">
        <v>848</v>
      </c>
      <c r="L105" s="5" t="s">
        <v>849</v>
      </c>
      <c r="M105" s="181">
        <v>66000</v>
      </c>
      <c r="N105" s="181">
        <v>29800</v>
      </c>
      <c r="O105" s="5"/>
      <c r="P105" s="155"/>
      <c r="Q105" s="274"/>
      <c r="R105" s="274"/>
    </row>
    <row r="106" spans="2:18" s="3" customFormat="1" ht="24.95" customHeight="1" outlineLevel="2" x14ac:dyDescent="0.25">
      <c r="B106" s="5" t="s">
        <v>1052</v>
      </c>
      <c r="C106" s="5" t="s">
        <v>1070</v>
      </c>
      <c r="D106" s="108">
        <v>3812104</v>
      </c>
      <c r="E106" s="5" t="s">
        <v>785</v>
      </c>
      <c r="F106" s="5" t="s">
        <v>786</v>
      </c>
      <c r="G106" s="5" t="s">
        <v>844</v>
      </c>
      <c r="H106" s="5" t="s">
        <v>917</v>
      </c>
      <c r="I106" s="5" t="s">
        <v>918</v>
      </c>
      <c r="J106" s="5" t="s">
        <v>847</v>
      </c>
      <c r="K106" s="5" t="s">
        <v>848</v>
      </c>
      <c r="L106" s="5" t="s">
        <v>849</v>
      </c>
      <c r="M106" s="181">
        <v>3053478</v>
      </c>
      <c r="N106" s="181">
        <v>1770000</v>
      </c>
      <c r="O106" s="5"/>
      <c r="P106" s="155"/>
      <c r="Q106" s="274"/>
      <c r="R106" s="274"/>
    </row>
    <row r="107" spans="2:18" s="3" customFormat="1" ht="24.95" customHeight="1" outlineLevel="2" x14ac:dyDescent="0.25">
      <c r="B107" s="5" t="s">
        <v>1052</v>
      </c>
      <c r="C107" s="5" t="s">
        <v>1070</v>
      </c>
      <c r="D107" s="108">
        <v>3899998</v>
      </c>
      <c r="E107" s="5" t="s">
        <v>785</v>
      </c>
      <c r="F107" s="5" t="s">
        <v>786</v>
      </c>
      <c r="G107" s="5" t="s">
        <v>844</v>
      </c>
      <c r="H107" s="5" t="s">
        <v>919</v>
      </c>
      <c r="I107" s="5" t="s">
        <v>920</v>
      </c>
      <c r="J107" s="5" t="s">
        <v>847</v>
      </c>
      <c r="K107" s="5" t="s">
        <v>848</v>
      </c>
      <c r="L107" s="5" t="s">
        <v>849</v>
      </c>
      <c r="M107" s="181">
        <v>224268</v>
      </c>
      <c r="N107" s="181"/>
      <c r="O107" s="5"/>
      <c r="P107" s="155"/>
      <c r="R107" s="274"/>
    </row>
    <row r="108" spans="2:18" s="3" customFormat="1" ht="24.95" customHeight="1" outlineLevel="2" x14ac:dyDescent="0.25">
      <c r="B108" s="5" t="s">
        <v>1052</v>
      </c>
      <c r="C108" s="5" t="s">
        <v>1070</v>
      </c>
      <c r="D108" s="108">
        <v>3812104</v>
      </c>
      <c r="E108" s="5" t="s">
        <v>785</v>
      </c>
      <c r="F108" s="5" t="s">
        <v>786</v>
      </c>
      <c r="G108" s="5" t="s">
        <v>979</v>
      </c>
      <c r="H108" s="5" t="s">
        <v>980</v>
      </c>
      <c r="I108" s="5" t="s">
        <v>981</v>
      </c>
      <c r="J108" s="5" t="s">
        <v>979</v>
      </c>
      <c r="K108" s="5" t="s">
        <v>982</v>
      </c>
      <c r="L108" s="5" t="s">
        <v>983</v>
      </c>
      <c r="M108" s="275">
        <v>2405000</v>
      </c>
      <c r="N108" s="181">
        <v>1320000</v>
      </c>
      <c r="O108" s="5"/>
      <c r="P108" s="155"/>
    </row>
    <row r="109" spans="2:18" s="3" customFormat="1" ht="24.95" customHeight="1" outlineLevel="2" x14ac:dyDescent="0.25">
      <c r="B109" s="5" t="s">
        <v>1052</v>
      </c>
      <c r="C109" s="5" t="s">
        <v>1070</v>
      </c>
      <c r="D109" s="108">
        <v>3899998</v>
      </c>
      <c r="E109" s="5" t="s">
        <v>785</v>
      </c>
      <c r="F109" s="5" t="s">
        <v>786</v>
      </c>
      <c r="G109" s="5" t="s">
        <v>979</v>
      </c>
      <c r="H109" s="5" t="s">
        <v>986</v>
      </c>
      <c r="I109" s="5" t="s">
        <v>987</v>
      </c>
      <c r="J109" s="5" t="s">
        <v>979</v>
      </c>
      <c r="K109" s="5" t="s">
        <v>982</v>
      </c>
      <c r="L109" s="5" t="s">
        <v>985</v>
      </c>
      <c r="M109" s="275">
        <v>3687000</v>
      </c>
      <c r="N109" s="181">
        <v>860000</v>
      </c>
      <c r="O109" s="5"/>
      <c r="P109" s="155"/>
    </row>
    <row r="110" spans="2:18" s="3" customFormat="1" ht="24.95" customHeight="1" outlineLevel="2" x14ac:dyDescent="0.25">
      <c r="B110" s="5" t="s">
        <v>1052</v>
      </c>
      <c r="C110" s="5" t="s">
        <v>1070</v>
      </c>
      <c r="D110" s="108">
        <v>3899998</v>
      </c>
      <c r="E110" s="5" t="s">
        <v>785</v>
      </c>
      <c r="F110" s="5" t="s">
        <v>786</v>
      </c>
      <c r="G110" s="5" t="s">
        <v>979</v>
      </c>
      <c r="H110" s="5" t="s">
        <v>988</v>
      </c>
      <c r="I110" s="5" t="s">
        <v>987</v>
      </c>
      <c r="J110" s="5" t="s">
        <v>979</v>
      </c>
      <c r="K110" s="5" t="s">
        <v>982</v>
      </c>
      <c r="L110" s="5" t="s">
        <v>985</v>
      </c>
      <c r="M110" s="275">
        <v>2250000</v>
      </c>
      <c r="N110" s="181">
        <v>1446000</v>
      </c>
      <c r="O110" s="5"/>
      <c r="P110" s="155"/>
    </row>
    <row r="111" spans="2:18" s="3" customFormat="1" ht="24.95" customHeight="1" outlineLevel="2" x14ac:dyDescent="0.25">
      <c r="B111" s="5" t="s">
        <v>1052</v>
      </c>
      <c r="C111" s="5" t="s">
        <v>1070</v>
      </c>
      <c r="D111" s="108">
        <v>3812104</v>
      </c>
      <c r="E111" s="5" t="s">
        <v>785</v>
      </c>
      <c r="F111" s="5" t="s">
        <v>786</v>
      </c>
      <c r="G111" s="5" t="s">
        <v>979</v>
      </c>
      <c r="H111" s="5" t="s">
        <v>989</v>
      </c>
      <c r="I111" s="5" t="s">
        <v>990</v>
      </c>
      <c r="J111" s="5" t="s">
        <v>979</v>
      </c>
      <c r="K111" s="5" t="s">
        <v>982</v>
      </c>
      <c r="L111" s="5" t="s">
        <v>985</v>
      </c>
      <c r="M111" s="275">
        <v>10000000</v>
      </c>
      <c r="N111" s="181">
        <v>4462200</v>
      </c>
      <c r="O111" s="5"/>
      <c r="P111" s="155"/>
    </row>
    <row r="112" spans="2:18" s="3" customFormat="1" ht="24.95" customHeight="1" outlineLevel="1" x14ac:dyDescent="0.25">
      <c r="B112" s="5"/>
      <c r="C112" s="1" t="s">
        <v>1345</v>
      </c>
      <c r="D112" s="108"/>
      <c r="E112" s="5"/>
      <c r="F112" s="5"/>
      <c r="G112" s="5"/>
      <c r="H112" s="5"/>
      <c r="I112" s="5"/>
      <c r="J112" s="5"/>
      <c r="K112" s="5"/>
      <c r="L112" s="5"/>
      <c r="M112" s="182">
        <f>SUBTOTAL(9,M13:M111)</f>
        <v>179731003</v>
      </c>
      <c r="N112" s="182">
        <f>SUBTOTAL(9,N13:N111)</f>
        <v>78278316</v>
      </c>
      <c r="O112" s="5"/>
      <c r="P112" s="155"/>
    </row>
    <row r="113" spans="2:18" s="3" customFormat="1" ht="24.95" customHeight="1" outlineLevel="2" x14ac:dyDescent="0.25">
      <c r="B113" s="5" t="s">
        <v>1052</v>
      </c>
      <c r="C113" s="5" t="s">
        <v>1053</v>
      </c>
      <c r="D113" s="108">
        <v>4815001</v>
      </c>
      <c r="E113" s="5" t="s">
        <v>1029</v>
      </c>
      <c r="F113" s="5" t="s">
        <v>1015</v>
      </c>
      <c r="G113" s="5" t="s">
        <v>549</v>
      </c>
      <c r="H113" s="5" t="s">
        <v>550</v>
      </c>
      <c r="I113" s="5">
        <v>1</v>
      </c>
      <c r="J113" s="5" t="s">
        <v>551</v>
      </c>
      <c r="K113" s="5" t="s">
        <v>552</v>
      </c>
      <c r="L113" s="5" t="s">
        <v>553</v>
      </c>
      <c r="M113" s="181">
        <v>20000000</v>
      </c>
      <c r="N113" s="181"/>
      <c r="O113" s="5"/>
      <c r="P113" s="155"/>
    </row>
    <row r="114" spans="2:18" s="3" customFormat="1" ht="24.95" customHeight="1" outlineLevel="2" x14ac:dyDescent="0.25">
      <c r="B114" s="5" t="s">
        <v>1052</v>
      </c>
      <c r="C114" s="5" t="s">
        <v>1053</v>
      </c>
      <c r="D114" s="108">
        <v>45269</v>
      </c>
      <c r="E114" s="5" t="s">
        <v>785</v>
      </c>
      <c r="F114" s="5" t="s">
        <v>786</v>
      </c>
      <c r="G114" s="5" t="s">
        <v>296</v>
      </c>
      <c r="H114" s="5" t="s">
        <v>297</v>
      </c>
      <c r="I114" s="5">
        <v>1</v>
      </c>
      <c r="J114" s="5"/>
      <c r="K114" s="5"/>
      <c r="L114" s="5" t="s">
        <v>298</v>
      </c>
      <c r="M114" s="181">
        <v>3500000</v>
      </c>
      <c r="N114" s="181"/>
      <c r="O114" s="5" t="s">
        <v>1027</v>
      </c>
      <c r="P114" s="155"/>
    </row>
    <row r="115" spans="2:18" s="3" customFormat="1" ht="24.95" customHeight="1" outlineLevel="2" x14ac:dyDescent="0.25">
      <c r="B115" s="5" t="s">
        <v>1052</v>
      </c>
      <c r="C115" s="5" t="s">
        <v>1053</v>
      </c>
      <c r="D115" s="108">
        <v>4717401</v>
      </c>
      <c r="E115" s="5" t="s">
        <v>785</v>
      </c>
      <c r="F115" s="5" t="s">
        <v>786</v>
      </c>
      <c r="G115" s="5" t="s">
        <v>296</v>
      </c>
      <c r="H115" s="5" t="s">
        <v>299</v>
      </c>
      <c r="I115" s="5">
        <v>2</v>
      </c>
      <c r="J115" s="5"/>
      <c r="K115" s="5"/>
      <c r="L115" s="5" t="s">
        <v>300</v>
      </c>
      <c r="M115" s="181">
        <v>1000000</v>
      </c>
      <c r="N115" s="181"/>
      <c r="O115" s="5" t="s">
        <v>1027</v>
      </c>
      <c r="P115" s="155"/>
    </row>
    <row r="116" spans="2:18" s="3" customFormat="1" ht="24.95" customHeight="1" outlineLevel="2" x14ac:dyDescent="0.25">
      <c r="B116" s="5" t="s">
        <v>1052</v>
      </c>
      <c r="C116" s="5" t="s">
        <v>1053</v>
      </c>
      <c r="D116" s="108">
        <v>4717401</v>
      </c>
      <c r="E116" s="5" t="s">
        <v>785</v>
      </c>
      <c r="F116" s="5" t="s">
        <v>786</v>
      </c>
      <c r="G116" s="5" t="s">
        <v>301</v>
      </c>
      <c r="H116" s="5" t="s">
        <v>305</v>
      </c>
      <c r="I116" s="5">
        <v>1</v>
      </c>
      <c r="J116" s="5" t="s">
        <v>11</v>
      </c>
      <c r="K116" s="5" t="s">
        <v>16</v>
      </c>
      <c r="L116" s="105" t="s">
        <v>304</v>
      </c>
      <c r="M116" s="181">
        <v>3600000</v>
      </c>
      <c r="N116" s="181"/>
      <c r="O116" s="5" t="s">
        <v>1027</v>
      </c>
      <c r="P116" s="155"/>
    </row>
    <row r="117" spans="2:18" s="3" customFormat="1" ht="24.95" customHeight="1" outlineLevel="2" x14ac:dyDescent="0.25">
      <c r="B117" s="5" t="s">
        <v>1052</v>
      </c>
      <c r="C117" s="5" t="s">
        <v>1053</v>
      </c>
      <c r="D117" s="108">
        <v>4717401</v>
      </c>
      <c r="E117" s="5" t="s">
        <v>785</v>
      </c>
      <c r="F117" s="5" t="s">
        <v>786</v>
      </c>
      <c r="G117" s="5" t="s">
        <v>306</v>
      </c>
      <c r="H117" s="5" t="s">
        <v>309</v>
      </c>
      <c r="I117" s="5">
        <v>1</v>
      </c>
      <c r="J117" s="5" t="s">
        <v>11</v>
      </c>
      <c r="K117" s="5" t="s">
        <v>16</v>
      </c>
      <c r="L117" s="105" t="s">
        <v>308</v>
      </c>
      <c r="M117" s="181">
        <v>250000</v>
      </c>
      <c r="N117" s="181"/>
      <c r="O117" s="5" t="s">
        <v>1027</v>
      </c>
      <c r="P117" s="155"/>
    </row>
    <row r="118" spans="2:18" s="3" customFormat="1" ht="24.95" customHeight="1" outlineLevel="2" x14ac:dyDescent="0.25">
      <c r="B118" s="5" t="s">
        <v>1052</v>
      </c>
      <c r="C118" s="5" t="s">
        <v>1053</v>
      </c>
      <c r="D118" s="108">
        <v>4717401</v>
      </c>
      <c r="E118" s="5" t="s">
        <v>785</v>
      </c>
      <c r="F118" s="5" t="s">
        <v>786</v>
      </c>
      <c r="G118" s="5" t="s">
        <v>306</v>
      </c>
      <c r="H118" s="5" t="s">
        <v>310</v>
      </c>
      <c r="I118" s="5">
        <v>1</v>
      </c>
      <c r="J118" s="5" t="s">
        <v>11</v>
      </c>
      <c r="K118" s="5" t="s">
        <v>16</v>
      </c>
      <c r="L118" s="105" t="s">
        <v>308</v>
      </c>
      <c r="M118" s="181">
        <v>8000000</v>
      </c>
      <c r="N118" s="181"/>
      <c r="O118" s="5" t="s">
        <v>1027</v>
      </c>
      <c r="P118" s="155"/>
    </row>
    <row r="119" spans="2:18" s="3" customFormat="1" ht="24.95" customHeight="1" outlineLevel="2" x14ac:dyDescent="0.25">
      <c r="B119" s="5" t="s">
        <v>1052</v>
      </c>
      <c r="C119" s="5" t="s">
        <v>1053</v>
      </c>
      <c r="D119" s="108">
        <v>4717401</v>
      </c>
      <c r="E119" s="5" t="s">
        <v>785</v>
      </c>
      <c r="F119" s="5" t="s">
        <v>786</v>
      </c>
      <c r="G119" s="5" t="s">
        <v>306</v>
      </c>
      <c r="H119" s="5" t="s">
        <v>311</v>
      </c>
      <c r="I119" s="5">
        <v>1</v>
      </c>
      <c r="J119" s="5" t="s">
        <v>11</v>
      </c>
      <c r="K119" s="5" t="s">
        <v>16</v>
      </c>
      <c r="L119" s="105" t="s">
        <v>308</v>
      </c>
      <c r="M119" s="181">
        <v>1500000</v>
      </c>
      <c r="N119" s="181"/>
      <c r="O119" s="5" t="s">
        <v>1027</v>
      </c>
      <c r="P119" s="155"/>
    </row>
    <row r="120" spans="2:18" s="3" customFormat="1" ht="24.95" customHeight="1" outlineLevel="2" x14ac:dyDescent="0.25">
      <c r="B120" s="5" t="s">
        <v>1052</v>
      </c>
      <c r="C120" s="5" t="s">
        <v>1053</v>
      </c>
      <c r="D120" s="108">
        <v>4717401</v>
      </c>
      <c r="E120" s="5" t="s">
        <v>785</v>
      </c>
      <c r="F120" s="5" t="s">
        <v>786</v>
      </c>
      <c r="G120" s="5" t="s">
        <v>306</v>
      </c>
      <c r="H120" s="5" t="s">
        <v>312</v>
      </c>
      <c r="I120" s="5">
        <v>1</v>
      </c>
      <c r="J120" s="5" t="s">
        <v>11</v>
      </c>
      <c r="K120" s="5" t="s">
        <v>16</v>
      </c>
      <c r="L120" s="105" t="s">
        <v>308</v>
      </c>
      <c r="M120" s="181">
        <v>2500000</v>
      </c>
      <c r="N120" s="181"/>
      <c r="O120" s="5" t="s">
        <v>1027</v>
      </c>
      <c r="P120" s="155"/>
    </row>
    <row r="121" spans="2:18" s="3" customFormat="1" ht="24.95" customHeight="1" outlineLevel="2" x14ac:dyDescent="0.25">
      <c r="B121" s="5" t="s">
        <v>1052</v>
      </c>
      <c r="C121" s="5" t="s">
        <v>1053</v>
      </c>
      <c r="D121" s="108">
        <v>4717401</v>
      </c>
      <c r="E121" s="5" t="s">
        <v>785</v>
      </c>
      <c r="F121" s="5" t="s">
        <v>786</v>
      </c>
      <c r="G121" s="5" t="s">
        <v>306</v>
      </c>
      <c r="H121" s="5" t="s">
        <v>313</v>
      </c>
      <c r="I121" s="5">
        <v>1</v>
      </c>
      <c r="J121" s="5" t="s">
        <v>11</v>
      </c>
      <c r="K121" s="5" t="s">
        <v>16</v>
      </c>
      <c r="L121" s="105" t="s">
        <v>308</v>
      </c>
      <c r="M121" s="181">
        <v>2700000</v>
      </c>
      <c r="N121" s="181"/>
      <c r="O121" s="5" t="s">
        <v>1027</v>
      </c>
      <c r="P121" s="155"/>
    </row>
    <row r="122" spans="2:18" s="3" customFormat="1" ht="24.95" customHeight="1" outlineLevel="2" x14ac:dyDescent="0.25">
      <c r="B122" s="5" t="s">
        <v>1052</v>
      </c>
      <c r="C122" s="5" t="s">
        <v>1053</v>
      </c>
      <c r="D122" s="108">
        <v>4299991</v>
      </c>
      <c r="E122" s="5" t="s">
        <v>785</v>
      </c>
      <c r="F122" s="5" t="s">
        <v>786</v>
      </c>
      <c r="G122" s="5" t="s">
        <v>844</v>
      </c>
      <c r="H122" s="5" t="s">
        <v>324</v>
      </c>
      <c r="I122" s="5">
        <v>5</v>
      </c>
      <c r="J122" s="5" t="s">
        <v>325</v>
      </c>
      <c r="K122" s="5" t="s">
        <v>16</v>
      </c>
      <c r="L122" s="5" t="s">
        <v>326</v>
      </c>
      <c r="M122" s="181">
        <v>450000</v>
      </c>
      <c r="N122" s="181">
        <v>340000</v>
      </c>
      <c r="O122" s="5" t="s">
        <v>1027</v>
      </c>
      <c r="P122" s="155"/>
      <c r="Q122" s="274"/>
      <c r="R122" s="274"/>
    </row>
    <row r="123" spans="2:18" s="3" customFormat="1" ht="24.95" customHeight="1" outlineLevel="2" x14ac:dyDescent="0.25">
      <c r="B123" s="5" t="s">
        <v>1052</v>
      </c>
      <c r="C123" s="5" t="s">
        <v>1053</v>
      </c>
      <c r="D123" s="108">
        <v>4717401</v>
      </c>
      <c r="E123" s="5" t="s">
        <v>785</v>
      </c>
      <c r="F123" s="5" t="s">
        <v>786</v>
      </c>
      <c r="G123" s="5" t="s">
        <v>330</v>
      </c>
      <c r="H123" s="5" t="s">
        <v>342</v>
      </c>
      <c r="I123" s="5">
        <v>5</v>
      </c>
      <c r="J123" s="5" t="s">
        <v>343</v>
      </c>
      <c r="K123" s="5" t="s">
        <v>16</v>
      </c>
      <c r="L123" s="5" t="s">
        <v>344</v>
      </c>
      <c r="M123" s="181">
        <v>1000000</v>
      </c>
      <c r="N123" s="181"/>
      <c r="O123" s="5" t="s">
        <v>1027</v>
      </c>
      <c r="P123" s="155"/>
      <c r="Q123" s="274"/>
    </row>
    <row r="124" spans="2:18" s="3" customFormat="1" ht="24.95" customHeight="1" outlineLevel="2" x14ac:dyDescent="0.25">
      <c r="B124" s="5" t="s">
        <v>1052</v>
      </c>
      <c r="C124" s="5" t="s">
        <v>1053</v>
      </c>
      <c r="D124" s="108">
        <v>4299991</v>
      </c>
      <c r="E124" s="5" t="s">
        <v>785</v>
      </c>
      <c r="F124" s="5" t="s">
        <v>786</v>
      </c>
      <c r="G124" s="5" t="s">
        <v>352</v>
      </c>
      <c r="H124" s="5" t="s">
        <v>353</v>
      </c>
      <c r="I124" s="5"/>
      <c r="J124" s="5" t="s">
        <v>354</v>
      </c>
      <c r="K124" s="5" t="s">
        <v>16</v>
      </c>
      <c r="L124" s="105" t="s">
        <v>355</v>
      </c>
      <c r="M124" s="181">
        <v>1810770</v>
      </c>
      <c r="N124" s="181"/>
      <c r="O124" s="5" t="s">
        <v>1027</v>
      </c>
      <c r="P124" s="155"/>
      <c r="Q124" s="274"/>
    </row>
    <row r="125" spans="2:18" s="3" customFormat="1" ht="24.95" customHeight="1" outlineLevel="2" x14ac:dyDescent="0.25">
      <c r="B125" s="5" t="s">
        <v>1052</v>
      </c>
      <c r="C125" s="5" t="s">
        <v>1053</v>
      </c>
      <c r="D125" s="108">
        <v>4299991</v>
      </c>
      <c r="E125" s="5" t="s">
        <v>785</v>
      </c>
      <c r="F125" s="5" t="s">
        <v>786</v>
      </c>
      <c r="G125" s="5" t="s">
        <v>352</v>
      </c>
      <c r="H125" s="5" t="s">
        <v>356</v>
      </c>
      <c r="I125" s="5"/>
      <c r="J125" s="5" t="s">
        <v>357</v>
      </c>
      <c r="K125" s="5"/>
      <c r="L125" s="105" t="s">
        <v>355</v>
      </c>
      <c r="M125" s="181">
        <v>2133206</v>
      </c>
      <c r="N125" s="181"/>
      <c r="O125" s="5" t="s">
        <v>1027</v>
      </c>
      <c r="P125" s="155"/>
      <c r="Q125" s="274"/>
    </row>
    <row r="126" spans="2:18" s="3" customFormat="1" ht="24.95" customHeight="1" outlineLevel="2" x14ac:dyDescent="0.25">
      <c r="B126" s="5" t="s">
        <v>1052</v>
      </c>
      <c r="C126" s="5" t="s">
        <v>1053</v>
      </c>
      <c r="D126" s="108">
        <v>4299991</v>
      </c>
      <c r="E126" s="5" t="s">
        <v>785</v>
      </c>
      <c r="F126" s="5" t="s">
        <v>786</v>
      </c>
      <c r="G126" s="5" t="s">
        <v>352</v>
      </c>
      <c r="H126" s="5" t="s">
        <v>358</v>
      </c>
      <c r="I126" s="5"/>
      <c r="J126" s="5" t="s">
        <v>359</v>
      </c>
      <c r="K126" s="5"/>
      <c r="L126" s="105" t="s">
        <v>355</v>
      </c>
      <c r="M126" s="181">
        <v>2605700</v>
      </c>
      <c r="N126" s="181"/>
      <c r="O126" s="5" t="s">
        <v>1027</v>
      </c>
      <c r="P126" s="155"/>
      <c r="Q126" s="274"/>
    </row>
    <row r="127" spans="2:18" s="3" customFormat="1" ht="24.95" customHeight="1" outlineLevel="2" x14ac:dyDescent="0.25">
      <c r="B127" s="5" t="s">
        <v>1052</v>
      </c>
      <c r="C127" s="5" t="s">
        <v>1053</v>
      </c>
      <c r="D127" s="108">
        <v>4299991</v>
      </c>
      <c r="E127" s="5" t="s">
        <v>785</v>
      </c>
      <c r="F127" s="5" t="s">
        <v>786</v>
      </c>
      <c r="G127" s="5" t="s">
        <v>352</v>
      </c>
      <c r="H127" s="5" t="s">
        <v>360</v>
      </c>
      <c r="I127" s="5"/>
      <c r="J127" s="5" t="s">
        <v>361</v>
      </c>
      <c r="K127" s="5"/>
      <c r="L127" s="105" t="s">
        <v>355</v>
      </c>
      <c r="M127" s="181">
        <v>1031490</v>
      </c>
      <c r="N127" s="181"/>
      <c r="O127" s="5" t="s">
        <v>1027</v>
      </c>
      <c r="P127" s="155"/>
      <c r="Q127" s="274"/>
    </row>
    <row r="128" spans="2:18" s="3" customFormat="1" ht="24.95" customHeight="1" outlineLevel="2" x14ac:dyDescent="0.25">
      <c r="B128" s="5" t="s">
        <v>1052</v>
      </c>
      <c r="C128" s="5" t="s">
        <v>1053</v>
      </c>
      <c r="D128" s="108">
        <v>4299991</v>
      </c>
      <c r="E128" s="5" t="s">
        <v>785</v>
      </c>
      <c r="F128" s="5" t="s">
        <v>786</v>
      </c>
      <c r="G128" s="5" t="s">
        <v>352</v>
      </c>
      <c r="H128" s="5" t="s">
        <v>362</v>
      </c>
      <c r="I128" s="5"/>
      <c r="J128" s="5" t="s">
        <v>363</v>
      </c>
      <c r="K128" s="5"/>
      <c r="L128" s="105" t="s">
        <v>355</v>
      </c>
      <c r="M128" s="181">
        <v>1716650</v>
      </c>
      <c r="N128" s="181"/>
      <c r="O128" s="5" t="s">
        <v>1027</v>
      </c>
      <c r="P128" s="155"/>
      <c r="Q128" s="274"/>
    </row>
    <row r="129" spans="2:18" s="3" customFormat="1" ht="24.95" customHeight="1" outlineLevel="2" x14ac:dyDescent="0.25">
      <c r="B129" s="5" t="s">
        <v>1052</v>
      </c>
      <c r="C129" s="5" t="s">
        <v>1053</v>
      </c>
      <c r="D129" s="108">
        <v>4717401</v>
      </c>
      <c r="E129" s="5" t="s">
        <v>785</v>
      </c>
      <c r="F129" s="5" t="s">
        <v>786</v>
      </c>
      <c r="G129" s="5" t="s">
        <v>220</v>
      </c>
      <c r="H129" s="5" t="s">
        <v>743</v>
      </c>
      <c r="I129" s="5">
        <v>2</v>
      </c>
      <c r="J129" s="5" t="s">
        <v>225</v>
      </c>
      <c r="K129" s="5" t="s">
        <v>222</v>
      </c>
      <c r="L129" s="105" t="s">
        <v>744</v>
      </c>
      <c r="M129" s="181">
        <v>4195800</v>
      </c>
      <c r="N129" s="181"/>
      <c r="O129" s="5" t="s">
        <v>714</v>
      </c>
      <c r="P129" s="110"/>
      <c r="Q129" s="274"/>
    </row>
    <row r="130" spans="2:18" s="3" customFormat="1" ht="24.95" customHeight="1" outlineLevel="2" x14ac:dyDescent="0.25">
      <c r="B130" s="5" t="s">
        <v>1052</v>
      </c>
      <c r="C130" s="5" t="s">
        <v>1053</v>
      </c>
      <c r="D130" s="108">
        <v>4717401</v>
      </c>
      <c r="E130" s="5" t="s">
        <v>785</v>
      </c>
      <c r="F130" s="5" t="s">
        <v>786</v>
      </c>
      <c r="G130" s="5" t="s">
        <v>649</v>
      </c>
      <c r="H130" s="5" t="s">
        <v>650</v>
      </c>
      <c r="I130" s="5">
        <v>1</v>
      </c>
      <c r="J130" s="5"/>
      <c r="K130" s="5" t="s">
        <v>16</v>
      </c>
      <c r="L130" s="105" t="s">
        <v>651</v>
      </c>
      <c r="M130" s="181">
        <v>5000000</v>
      </c>
      <c r="N130" s="181"/>
      <c r="O130" s="5" t="s">
        <v>641</v>
      </c>
      <c r="P130" s="155"/>
      <c r="Q130" s="274"/>
    </row>
    <row r="131" spans="2:18" s="3" customFormat="1" ht="24.95" customHeight="1" outlineLevel="2" x14ac:dyDescent="0.25">
      <c r="B131" s="5" t="s">
        <v>1052</v>
      </c>
      <c r="C131" s="5" t="s">
        <v>1053</v>
      </c>
      <c r="D131" s="108">
        <v>4299916</v>
      </c>
      <c r="E131" s="5" t="s">
        <v>785</v>
      </c>
      <c r="F131" s="5" t="s">
        <v>786</v>
      </c>
      <c r="G131" s="5" t="s">
        <v>663</v>
      </c>
      <c r="H131" s="5" t="s">
        <v>664</v>
      </c>
      <c r="I131" s="5">
        <v>1</v>
      </c>
      <c r="J131" s="5"/>
      <c r="K131" s="5" t="s">
        <v>16</v>
      </c>
      <c r="L131" s="5" t="s">
        <v>665</v>
      </c>
      <c r="M131" s="275">
        <v>500000</v>
      </c>
      <c r="N131" s="181">
        <v>461300</v>
      </c>
      <c r="O131" s="5" t="s">
        <v>641</v>
      </c>
      <c r="P131" s="155"/>
      <c r="Q131" s="274"/>
    </row>
    <row r="132" spans="2:18" s="3" customFormat="1" ht="24.95" customHeight="1" outlineLevel="2" x14ac:dyDescent="0.25">
      <c r="B132" s="5" t="s">
        <v>1052</v>
      </c>
      <c r="C132" s="5" t="s">
        <v>1053</v>
      </c>
      <c r="D132" s="108">
        <v>4299916</v>
      </c>
      <c r="E132" s="5" t="s">
        <v>785</v>
      </c>
      <c r="F132" s="5" t="s">
        <v>786</v>
      </c>
      <c r="G132" s="5" t="s">
        <v>666</v>
      </c>
      <c r="H132" s="5" t="s">
        <v>664</v>
      </c>
      <c r="I132" s="5">
        <v>1</v>
      </c>
      <c r="J132" s="5"/>
      <c r="K132" s="5" t="s">
        <v>16</v>
      </c>
      <c r="L132" s="5" t="s">
        <v>665</v>
      </c>
      <c r="M132" s="275">
        <v>300000</v>
      </c>
      <c r="N132" s="181">
        <v>295000</v>
      </c>
      <c r="O132" s="5" t="s">
        <v>641</v>
      </c>
      <c r="P132" s="155"/>
      <c r="Q132" s="274"/>
    </row>
    <row r="133" spans="2:18" s="3" customFormat="1" ht="65.25" customHeight="1" outlineLevel="2" x14ac:dyDescent="0.25">
      <c r="B133" s="5" t="s">
        <v>1052</v>
      </c>
      <c r="C133" s="5" t="s">
        <v>1053</v>
      </c>
      <c r="D133" s="108">
        <v>4529001</v>
      </c>
      <c r="E133" s="5" t="s">
        <v>590</v>
      </c>
      <c r="F133" s="5" t="s">
        <v>1023</v>
      </c>
      <c r="G133" s="5"/>
      <c r="H133" s="5" t="s">
        <v>616</v>
      </c>
      <c r="I133" s="5"/>
      <c r="J133" s="5"/>
      <c r="K133" s="5"/>
      <c r="L133" s="105" t="s">
        <v>617</v>
      </c>
      <c r="M133" s="181">
        <v>60000000</v>
      </c>
      <c r="N133" s="181"/>
      <c r="O133" s="5"/>
      <c r="P133" s="155"/>
      <c r="Q133" s="274"/>
    </row>
    <row r="134" spans="2:18" s="3" customFormat="1" ht="40.5" customHeight="1" outlineLevel="2" x14ac:dyDescent="0.25">
      <c r="B134" s="5" t="s">
        <v>1052</v>
      </c>
      <c r="C134" s="5" t="s">
        <v>1053</v>
      </c>
      <c r="D134" s="108">
        <v>4717401</v>
      </c>
      <c r="E134" s="5" t="s">
        <v>590</v>
      </c>
      <c r="F134" s="5" t="s">
        <v>1023</v>
      </c>
      <c r="G134" s="5"/>
      <c r="H134" s="5" t="s">
        <v>618</v>
      </c>
      <c r="I134" s="5" t="s">
        <v>1069</v>
      </c>
      <c r="J134" s="5"/>
      <c r="K134" s="5"/>
      <c r="L134" s="5" t="s">
        <v>619</v>
      </c>
      <c r="M134" s="181">
        <v>60000000</v>
      </c>
      <c r="N134" s="181"/>
      <c r="O134" s="5"/>
      <c r="P134" s="155"/>
      <c r="Q134" s="274"/>
    </row>
    <row r="135" spans="2:18" s="3" customFormat="1" ht="64.5" customHeight="1" outlineLevel="2" x14ac:dyDescent="0.25">
      <c r="B135" s="5" t="s">
        <v>1052</v>
      </c>
      <c r="C135" s="5" t="s">
        <v>1053</v>
      </c>
      <c r="D135" s="108">
        <v>4717401</v>
      </c>
      <c r="E135" s="5" t="s">
        <v>590</v>
      </c>
      <c r="F135" s="5" t="s">
        <v>1023</v>
      </c>
      <c r="G135" s="5"/>
      <c r="H135" s="5" t="s">
        <v>620</v>
      </c>
      <c r="I135" s="5"/>
      <c r="J135" s="5"/>
      <c r="K135" s="5"/>
      <c r="L135" s="5" t="s">
        <v>621</v>
      </c>
      <c r="M135" s="181">
        <f>40000000+30000000+80000000</f>
        <v>150000000</v>
      </c>
      <c r="N135" s="181"/>
      <c r="O135" s="5"/>
      <c r="P135" s="155"/>
      <c r="Q135" s="274"/>
    </row>
    <row r="136" spans="2:18" s="3" customFormat="1" ht="51.75" customHeight="1" outlineLevel="2" x14ac:dyDescent="0.25">
      <c r="B136" s="5" t="s">
        <v>1052</v>
      </c>
      <c r="C136" s="5" t="s">
        <v>1053</v>
      </c>
      <c r="D136" s="108">
        <v>4717401</v>
      </c>
      <c r="E136" s="5" t="s">
        <v>590</v>
      </c>
      <c r="F136" s="5" t="s">
        <v>1023</v>
      </c>
      <c r="G136" s="5"/>
      <c r="H136" s="5" t="s">
        <v>622</v>
      </c>
      <c r="I136" s="5"/>
      <c r="J136" s="5"/>
      <c r="K136" s="5"/>
      <c r="L136" s="5" t="s">
        <v>623</v>
      </c>
      <c r="M136" s="181">
        <v>50000000</v>
      </c>
      <c r="N136" s="181"/>
      <c r="O136" s="5"/>
      <c r="P136" s="155"/>
      <c r="Q136" s="274"/>
    </row>
    <row r="137" spans="2:18" s="3" customFormat="1" ht="39.75" customHeight="1" outlineLevel="2" x14ac:dyDescent="0.25">
      <c r="B137" s="5" t="s">
        <v>1052</v>
      </c>
      <c r="C137" s="5" t="s">
        <v>1053</v>
      </c>
      <c r="D137" s="108">
        <v>4717401</v>
      </c>
      <c r="E137" s="5" t="s">
        <v>590</v>
      </c>
      <c r="F137" s="5" t="s">
        <v>1023</v>
      </c>
      <c r="G137" s="5" t="s">
        <v>655</v>
      </c>
      <c r="H137" s="5" t="s">
        <v>656</v>
      </c>
      <c r="I137" s="5">
        <v>5</v>
      </c>
      <c r="J137" s="5"/>
      <c r="K137" s="5" t="s">
        <v>350</v>
      </c>
      <c r="L137" s="5" t="s">
        <v>657</v>
      </c>
      <c r="M137" s="181">
        <v>1000000</v>
      </c>
      <c r="N137" s="181"/>
      <c r="O137" s="5" t="s">
        <v>641</v>
      </c>
      <c r="P137" s="155"/>
      <c r="Q137" s="274"/>
    </row>
    <row r="138" spans="2:18" s="3" customFormat="1" ht="81" customHeight="1" outlineLevel="2" x14ac:dyDescent="0.25">
      <c r="B138" s="5" t="s">
        <v>1052</v>
      </c>
      <c r="C138" s="5" t="s">
        <v>1053</v>
      </c>
      <c r="D138" s="108">
        <v>45250</v>
      </c>
      <c r="E138" s="5" t="s">
        <v>590</v>
      </c>
      <c r="F138" s="5" t="s">
        <v>1023</v>
      </c>
      <c r="G138" s="5"/>
      <c r="H138" s="5" t="s">
        <v>639</v>
      </c>
      <c r="I138" s="5">
        <v>2</v>
      </c>
      <c r="J138" s="5"/>
      <c r="K138" s="5"/>
      <c r="L138" s="5" t="s">
        <v>640</v>
      </c>
      <c r="M138" s="181">
        <v>13000000</v>
      </c>
      <c r="N138" s="181"/>
      <c r="O138" s="5" t="s">
        <v>624</v>
      </c>
      <c r="P138" s="155"/>
      <c r="Q138" s="274"/>
    </row>
    <row r="139" spans="2:18" s="3" customFormat="1" ht="54" customHeight="1" outlineLevel="2" x14ac:dyDescent="0.25">
      <c r="B139" s="5" t="s">
        <v>1052</v>
      </c>
      <c r="C139" s="5" t="s">
        <v>1053</v>
      </c>
      <c r="D139" s="108">
        <v>45250</v>
      </c>
      <c r="E139" s="5" t="s">
        <v>758</v>
      </c>
      <c r="F139" s="5" t="s">
        <v>1023</v>
      </c>
      <c r="G139" s="5" t="s">
        <v>773</v>
      </c>
      <c r="H139" s="5"/>
      <c r="I139" s="5"/>
      <c r="J139" s="5"/>
      <c r="K139" s="5" t="s">
        <v>526</v>
      </c>
      <c r="L139" s="5" t="s">
        <v>774</v>
      </c>
      <c r="M139" s="181">
        <v>7600000</v>
      </c>
      <c r="N139" s="181"/>
      <c r="O139" s="5"/>
      <c r="P139" s="155"/>
      <c r="Q139" s="274"/>
    </row>
    <row r="140" spans="2:18" s="3" customFormat="1" ht="54" customHeight="1" outlineLevel="2" x14ac:dyDescent="0.25">
      <c r="B140" s="5" t="s">
        <v>1052</v>
      </c>
      <c r="C140" s="5" t="s">
        <v>1053</v>
      </c>
      <c r="D140" s="108">
        <v>45250</v>
      </c>
      <c r="E140" s="5" t="s">
        <v>758</v>
      </c>
      <c r="F140" s="5" t="s">
        <v>1023</v>
      </c>
      <c r="G140" s="5" t="s">
        <v>1526</v>
      </c>
      <c r="H140" s="5"/>
      <c r="I140" s="5"/>
      <c r="J140" s="5"/>
      <c r="K140" s="5" t="s">
        <v>526</v>
      </c>
      <c r="L140" s="5"/>
      <c r="M140" s="181">
        <v>160020931</v>
      </c>
      <c r="N140" s="181">
        <v>43108000</v>
      </c>
      <c r="O140" s="5" t="s">
        <v>1527</v>
      </c>
      <c r="P140" s="155"/>
      <c r="Q140" s="274"/>
    </row>
    <row r="141" spans="2:18" s="3" customFormat="1" ht="24.95" customHeight="1" outlineLevel="2" x14ac:dyDescent="0.25">
      <c r="B141" s="5" t="s">
        <v>1052</v>
      </c>
      <c r="C141" s="5" t="s">
        <v>1053</v>
      </c>
      <c r="D141" s="108">
        <v>4291501</v>
      </c>
      <c r="E141" s="5" t="s">
        <v>785</v>
      </c>
      <c r="F141" s="5" t="s">
        <v>786</v>
      </c>
      <c r="G141" s="5" t="s">
        <v>844</v>
      </c>
      <c r="H141" s="5" t="s">
        <v>890</v>
      </c>
      <c r="I141" s="5" t="s">
        <v>855</v>
      </c>
      <c r="J141" s="5" t="s">
        <v>847</v>
      </c>
      <c r="K141" s="5" t="s">
        <v>848</v>
      </c>
      <c r="L141" s="5" t="s">
        <v>849</v>
      </c>
      <c r="M141" s="181">
        <v>37500</v>
      </c>
      <c r="N141" s="181">
        <v>35000</v>
      </c>
      <c r="O141" s="5"/>
      <c r="P141" s="155"/>
      <c r="Q141" s="274"/>
      <c r="R141" s="274"/>
    </row>
    <row r="142" spans="2:18" s="3" customFormat="1" ht="24.95" customHeight="1" outlineLevel="2" x14ac:dyDescent="0.25">
      <c r="B142" s="5" t="s">
        <v>1052</v>
      </c>
      <c r="C142" s="5" t="s">
        <v>1053</v>
      </c>
      <c r="D142" s="108">
        <v>4299502</v>
      </c>
      <c r="E142" s="5" t="s">
        <v>785</v>
      </c>
      <c r="F142" s="5" t="s">
        <v>786</v>
      </c>
      <c r="G142" s="5" t="s">
        <v>844</v>
      </c>
      <c r="H142" s="5" t="s">
        <v>911</v>
      </c>
      <c r="I142" s="5" t="s">
        <v>910</v>
      </c>
      <c r="J142" s="5" t="s">
        <v>847</v>
      </c>
      <c r="K142" s="5" t="s">
        <v>848</v>
      </c>
      <c r="L142" s="5" t="s">
        <v>849</v>
      </c>
      <c r="M142" s="181">
        <v>34320</v>
      </c>
      <c r="N142" s="181">
        <v>30000</v>
      </c>
      <c r="O142" s="5"/>
      <c r="P142" s="155"/>
      <c r="Q142" s="274"/>
      <c r="R142" s="274"/>
    </row>
    <row r="143" spans="2:18" s="3" customFormat="1" ht="24.95" customHeight="1" outlineLevel="2" x14ac:dyDescent="0.25">
      <c r="B143" s="5" t="s">
        <v>1052</v>
      </c>
      <c r="C143" s="5" t="s">
        <v>1053</v>
      </c>
      <c r="D143" s="108">
        <v>4299502</v>
      </c>
      <c r="E143" s="5" t="s">
        <v>785</v>
      </c>
      <c r="F143" s="5" t="s">
        <v>786</v>
      </c>
      <c r="G143" s="5" t="s">
        <v>844</v>
      </c>
      <c r="H143" s="5" t="s">
        <v>912</v>
      </c>
      <c r="I143" s="5" t="s">
        <v>910</v>
      </c>
      <c r="J143" s="5" t="s">
        <v>847</v>
      </c>
      <c r="K143" s="5" t="s">
        <v>848</v>
      </c>
      <c r="L143" s="5" t="s">
        <v>849</v>
      </c>
      <c r="M143" s="181">
        <v>147840</v>
      </c>
      <c r="N143" s="181">
        <v>20000</v>
      </c>
      <c r="O143" s="5"/>
      <c r="P143" s="155"/>
      <c r="Q143" s="274"/>
      <c r="R143" s="274"/>
    </row>
    <row r="144" spans="2:18" s="3" customFormat="1" ht="24.95" customHeight="1" outlineLevel="2" x14ac:dyDescent="0.25">
      <c r="B144" s="5" t="s">
        <v>1052</v>
      </c>
      <c r="C144" s="5" t="s">
        <v>1053</v>
      </c>
      <c r="D144" s="108">
        <v>4299502</v>
      </c>
      <c r="E144" s="5" t="s">
        <v>785</v>
      </c>
      <c r="F144" s="5" t="s">
        <v>786</v>
      </c>
      <c r="G144" s="5" t="s">
        <v>844</v>
      </c>
      <c r="H144" s="5" t="s">
        <v>913</v>
      </c>
      <c r="I144" s="5" t="s">
        <v>910</v>
      </c>
      <c r="J144" s="5" t="s">
        <v>847</v>
      </c>
      <c r="K144" s="5" t="s">
        <v>848</v>
      </c>
      <c r="L144" s="5" t="s">
        <v>849</v>
      </c>
      <c r="M144" s="181">
        <v>211200</v>
      </c>
      <c r="N144" s="181">
        <v>56000</v>
      </c>
      <c r="O144" s="5"/>
      <c r="P144" s="155"/>
      <c r="Q144" s="274"/>
      <c r="R144" s="274"/>
    </row>
    <row r="145" spans="2:17" s="3" customFormat="1" ht="24.95" customHeight="1" outlineLevel="2" x14ac:dyDescent="0.25">
      <c r="B145" s="5" t="s">
        <v>1052</v>
      </c>
      <c r="C145" s="5" t="s">
        <v>1053</v>
      </c>
      <c r="D145" s="108">
        <v>4299991</v>
      </c>
      <c r="E145" s="5" t="s">
        <v>785</v>
      </c>
      <c r="F145" s="5" t="s">
        <v>786</v>
      </c>
      <c r="G145" s="5" t="s">
        <v>921</v>
      </c>
      <c r="H145" s="5" t="s">
        <v>922</v>
      </c>
      <c r="I145" s="5" t="s">
        <v>923</v>
      </c>
      <c r="J145" s="5" t="s">
        <v>924</v>
      </c>
      <c r="K145" s="5" t="s">
        <v>848</v>
      </c>
      <c r="L145" s="5" t="s">
        <v>925</v>
      </c>
      <c r="M145" s="181">
        <v>17640363</v>
      </c>
      <c r="N145" s="181">
        <v>13935000</v>
      </c>
      <c r="O145" s="5"/>
      <c r="P145" s="155"/>
    </row>
    <row r="146" spans="2:17" s="3" customFormat="1" ht="24.95" customHeight="1" outlineLevel="2" x14ac:dyDescent="0.25">
      <c r="B146" s="5" t="s">
        <v>1052</v>
      </c>
      <c r="C146" s="5" t="s">
        <v>1053</v>
      </c>
      <c r="D146" s="108">
        <v>4481501</v>
      </c>
      <c r="E146" s="5" t="s">
        <v>785</v>
      </c>
      <c r="F146" s="5" t="s">
        <v>786</v>
      </c>
      <c r="G146" s="5" t="s">
        <v>979</v>
      </c>
      <c r="H146" s="5" t="s">
        <v>991</v>
      </c>
      <c r="I146" s="5" t="s">
        <v>992</v>
      </c>
      <c r="J146" s="5" t="s">
        <v>979</v>
      </c>
      <c r="K146" s="5" t="s">
        <v>982</v>
      </c>
      <c r="L146" s="5" t="s">
        <v>985</v>
      </c>
      <c r="M146" s="275">
        <v>1400000</v>
      </c>
      <c r="N146" s="181"/>
      <c r="O146" s="5"/>
      <c r="P146" s="155"/>
    </row>
    <row r="147" spans="2:17" s="3" customFormat="1" ht="24.95" customHeight="1" outlineLevel="1" x14ac:dyDescent="0.25">
      <c r="B147" s="5"/>
      <c r="C147" s="1" t="s">
        <v>1346</v>
      </c>
      <c r="D147" s="108"/>
      <c r="E147" s="5"/>
      <c r="F147" s="5"/>
      <c r="G147" s="5"/>
      <c r="H147" s="5"/>
      <c r="I147" s="5"/>
      <c r="J147" s="5"/>
      <c r="K147" s="5"/>
      <c r="L147" s="5"/>
      <c r="M147" s="182">
        <f>SUBTOTAL(9,M113:M146)</f>
        <v>584885770</v>
      </c>
      <c r="N147" s="182">
        <f>SUBTOTAL(9,N113:N146)</f>
        <v>58280300</v>
      </c>
      <c r="O147" s="5"/>
      <c r="P147" s="155"/>
    </row>
    <row r="148" spans="2:17" s="3" customFormat="1" ht="24.95" customHeight="1" outlineLevel="2" x14ac:dyDescent="0.25">
      <c r="B148" s="5" t="s">
        <v>1059</v>
      </c>
      <c r="C148" s="5" t="s">
        <v>1077</v>
      </c>
      <c r="D148" s="108">
        <v>5</v>
      </c>
      <c r="E148" s="5" t="s">
        <v>785</v>
      </c>
      <c r="F148" s="5" t="s">
        <v>786</v>
      </c>
      <c r="G148" s="5" t="s">
        <v>956</v>
      </c>
      <c r="H148" s="5" t="s">
        <v>956</v>
      </c>
      <c r="I148" s="5" t="s">
        <v>957</v>
      </c>
      <c r="J148" s="5" t="s">
        <v>958</v>
      </c>
      <c r="K148" s="5" t="s">
        <v>959</v>
      </c>
      <c r="L148" s="5" t="s">
        <v>960</v>
      </c>
      <c r="M148" s="181">
        <v>130000000</v>
      </c>
      <c r="N148" s="181">
        <v>129998845.02</v>
      </c>
      <c r="O148" s="276"/>
      <c r="P148" s="155"/>
    </row>
    <row r="149" spans="2:17" s="3" customFormat="1" ht="24.95" customHeight="1" outlineLevel="1" x14ac:dyDescent="0.25">
      <c r="B149" s="5"/>
      <c r="C149" s="1" t="s">
        <v>1347</v>
      </c>
      <c r="D149" s="108"/>
      <c r="E149" s="5"/>
      <c r="F149" s="5"/>
      <c r="G149" s="5"/>
      <c r="H149" s="5"/>
      <c r="I149" s="5"/>
      <c r="J149" s="5"/>
      <c r="K149" s="5"/>
      <c r="L149" s="5"/>
      <c r="M149" s="182">
        <f>SUBTOTAL(9,M148:M148)</f>
        <v>130000000</v>
      </c>
      <c r="N149" s="182">
        <f>SUBTOTAL(9,N147:N148)</f>
        <v>129998845.02</v>
      </c>
      <c r="O149" s="5"/>
      <c r="P149" s="155"/>
    </row>
    <row r="150" spans="2:17" s="3" customFormat="1" ht="24.95" customHeight="1" outlineLevel="2" x14ac:dyDescent="0.25">
      <c r="B150" s="5" t="s">
        <v>1059</v>
      </c>
      <c r="C150" s="5" t="s">
        <v>1075</v>
      </c>
      <c r="D150" s="108">
        <v>63391</v>
      </c>
      <c r="E150" s="5" t="s">
        <v>1029</v>
      </c>
      <c r="F150" s="5" t="s">
        <v>1015</v>
      </c>
      <c r="G150" s="5" t="s">
        <v>554</v>
      </c>
      <c r="H150" s="105"/>
      <c r="I150" s="105"/>
      <c r="J150" s="5" t="s">
        <v>1393</v>
      </c>
      <c r="K150" s="5" t="s">
        <v>555</v>
      </c>
      <c r="L150" s="5" t="s">
        <v>556</v>
      </c>
      <c r="M150" s="181">
        <v>66500000</v>
      </c>
      <c r="N150" s="181">
        <v>36400000</v>
      </c>
      <c r="O150" s="5"/>
      <c r="P150" s="155"/>
    </row>
    <row r="151" spans="2:17" s="3" customFormat="1" ht="24.95" customHeight="1" outlineLevel="2" x14ac:dyDescent="0.25">
      <c r="B151" s="5" t="s">
        <v>1059</v>
      </c>
      <c r="C151" s="5" t="s">
        <v>1075</v>
      </c>
      <c r="D151" s="108">
        <v>6</v>
      </c>
      <c r="E151" s="5" t="s">
        <v>1029</v>
      </c>
      <c r="F151" s="5" t="s">
        <v>1015</v>
      </c>
      <c r="G151" s="5" t="s">
        <v>554</v>
      </c>
      <c r="H151" s="105"/>
      <c r="I151" s="105"/>
      <c r="J151" s="5" t="s">
        <v>558</v>
      </c>
      <c r="K151" s="5" t="s">
        <v>555</v>
      </c>
      <c r="L151" s="5" t="s">
        <v>559</v>
      </c>
      <c r="M151" s="181">
        <f>10100000*1.1</f>
        <v>11110000</v>
      </c>
      <c r="N151" s="181">
        <v>2200000</v>
      </c>
      <c r="O151" s="5"/>
      <c r="P151" s="155"/>
    </row>
    <row r="152" spans="2:17" s="3" customFormat="1" ht="24.95" customHeight="1" outlineLevel="2" x14ac:dyDescent="0.25">
      <c r="B152" s="5" t="s">
        <v>1059</v>
      </c>
      <c r="C152" s="5" t="s">
        <v>1075</v>
      </c>
      <c r="D152" s="5">
        <v>6</v>
      </c>
      <c r="E152" s="5" t="s">
        <v>1387</v>
      </c>
      <c r="F152" s="5" t="s">
        <v>1337</v>
      </c>
      <c r="G152" s="5"/>
      <c r="H152" s="105"/>
      <c r="I152" s="105">
        <v>1</v>
      </c>
      <c r="J152" s="105" t="s">
        <v>1386</v>
      </c>
      <c r="K152" s="5"/>
      <c r="L152" s="5" t="s">
        <v>1385</v>
      </c>
      <c r="M152" s="181">
        <f>23000000-10000000</f>
        <v>13000000</v>
      </c>
      <c r="N152" s="181"/>
      <c r="O152" s="5" t="s">
        <v>1551</v>
      </c>
      <c r="P152" s="155"/>
    </row>
    <row r="153" spans="2:17" s="3" customFormat="1" ht="24.95" customHeight="1" outlineLevel="2" x14ac:dyDescent="0.25">
      <c r="B153" s="5" t="s">
        <v>1059</v>
      </c>
      <c r="C153" s="5" t="s">
        <v>1075</v>
      </c>
      <c r="D153" s="5">
        <v>6</v>
      </c>
      <c r="E153" s="5" t="s">
        <v>1337</v>
      </c>
      <c r="F153" s="5" t="s">
        <v>1337</v>
      </c>
      <c r="G153" s="5" t="s">
        <v>1399</v>
      </c>
      <c r="H153" s="5"/>
      <c r="I153" s="5"/>
      <c r="J153" s="5"/>
      <c r="K153" s="5"/>
      <c r="L153" s="5" t="s">
        <v>1400</v>
      </c>
      <c r="M153" s="181">
        <v>60000000</v>
      </c>
      <c r="N153" s="181">
        <v>19120000</v>
      </c>
      <c r="O153" s="5"/>
      <c r="P153" s="110"/>
    </row>
    <row r="154" spans="2:17" s="3" customFormat="1" ht="24.95" customHeight="1" outlineLevel="2" x14ac:dyDescent="0.25">
      <c r="B154" s="5" t="s">
        <v>1059</v>
      </c>
      <c r="C154" s="5" t="s">
        <v>1075</v>
      </c>
      <c r="D154" s="5">
        <v>6</v>
      </c>
      <c r="E154" s="5" t="s">
        <v>1337</v>
      </c>
      <c r="F154" s="5" t="s">
        <v>1337</v>
      </c>
      <c r="G154" s="5" t="s">
        <v>1549</v>
      </c>
      <c r="H154" s="5"/>
      <c r="I154" s="5"/>
      <c r="J154" s="5"/>
      <c r="K154" s="5"/>
      <c r="L154" s="5" t="s">
        <v>1550</v>
      </c>
      <c r="M154" s="181">
        <v>19000000</v>
      </c>
      <c r="N154" s="181"/>
      <c r="O154" s="5"/>
      <c r="P154" s="110"/>
    </row>
    <row r="155" spans="2:17" s="3" customFormat="1" ht="24.95" customHeight="1" outlineLevel="2" x14ac:dyDescent="0.25">
      <c r="B155" s="5" t="s">
        <v>1059</v>
      </c>
      <c r="C155" s="5" t="s">
        <v>1075</v>
      </c>
      <c r="D155" s="108">
        <v>63391</v>
      </c>
      <c r="E155" s="5" t="s">
        <v>518</v>
      </c>
      <c r="F155" s="5" t="s">
        <v>1016</v>
      </c>
      <c r="G155" s="5" t="s">
        <v>519</v>
      </c>
      <c r="H155" s="5" t="s">
        <v>520</v>
      </c>
      <c r="I155" s="5">
        <v>1</v>
      </c>
      <c r="J155" s="5" t="s">
        <v>525</v>
      </c>
      <c r="K155" s="5" t="s">
        <v>526</v>
      </c>
      <c r="L155" s="5" t="s">
        <v>527</v>
      </c>
      <c r="M155" s="181">
        <f>35000000-9000000</f>
        <v>26000000</v>
      </c>
      <c r="N155" s="181">
        <v>25030000</v>
      </c>
      <c r="O155" s="5" t="s">
        <v>1552</v>
      </c>
      <c r="P155" s="155"/>
    </row>
    <row r="156" spans="2:17" s="3" customFormat="1" ht="24.95" customHeight="1" outlineLevel="2" x14ac:dyDescent="0.25">
      <c r="B156" s="5" t="s">
        <v>1059</v>
      </c>
      <c r="C156" s="5" t="s">
        <v>1075</v>
      </c>
      <c r="D156" s="108">
        <v>63391</v>
      </c>
      <c r="E156" s="5" t="s">
        <v>518</v>
      </c>
      <c r="F156" s="5" t="s">
        <v>1016</v>
      </c>
      <c r="G156" s="5" t="s">
        <v>519</v>
      </c>
      <c r="H156" s="5" t="s">
        <v>520</v>
      </c>
      <c r="I156" s="5">
        <v>1</v>
      </c>
      <c r="J156" s="5" t="s">
        <v>528</v>
      </c>
      <c r="K156" s="5" t="s">
        <v>526</v>
      </c>
      <c r="L156" s="5" t="s">
        <v>527</v>
      </c>
      <c r="M156" s="181">
        <v>25000000</v>
      </c>
      <c r="N156" s="181"/>
      <c r="O156" s="5" t="s">
        <v>1527</v>
      </c>
      <c r="P156" s="109"/>
    </row>
    <row r="157" spans="2:17" s="3" customFormat="1" ht="24.95" customHeight="1" outlineLevel="2" x14ac:dyDescent="0.25">
      <c r="B157" s="5" t="s">
        <v>1059</v>
      </c>
      <c r="C157" s="5" t="s">
        <v>1075</v>
      </c>
      <c r="D157" s="108">
        <v>63391</v>
      </c>
      <c r="E157" s="5" t="s">
        <v>518</v>
      </c>
      <c r="F157" s="5" t="s">
        <v>1016</v>
      </c>
      <c r="G157" s="5" t="s">
        <v>519</v>
      </c>
      <c r="H157" s="5" t="s">
        <v>520</v>
      </c>
      <c r="I157" s="5">
        <v>1</v>
      </c>
      <c r="J157" s="5" t="s">
        <v>529</v>
      </c>
      <c r="K157" s="5" t="s">
        <v>526</v>
      </c>
      <c r="L157" s="5" t="s">
        <v>527</v>
      </c>
      <c r="M157" s="181">
        <v>17000000</v>
      </c>
      <c r="N157" s="181"/>
      <c r="O157" s="5" t="s">
        <v>1527</v>
      </c>
      <c r="P157" s="109"/>
    </row>
    <row r="158" spans="2:17" s="3" customFormat="1" ht="24.95" customHeight="1" outlineLevel="2" x14ac:dyDescent="0.25">
      <c r="B158" s="5" t="s">
        <v>1059</v>
      </c>
      <c r="C158" s="5" t="s">
        <v>1075</v>
      </c>
      <c r="D158" s="108">
        <v>63391</v>
      </c>
      <c r="E158" s="5" t="s">
        <v>518</v>
      </c>
      <c r="F158" s="5" t="s">
        <v>1016</v>
      </c>
      <c r="G158" s="5" t="s">
        <v>519</v>
      </c>
      <c r="H158" s="5" t="s">
        <v>520</v>
      </c>
      <c r="I158" s="5">
        <v>1</v>
      </c>
      <c r="J158" s="5" t="s">
        <v>530</v>
      </c>
      <c r="K158" s="5" t="s">
        <v>526</v>
      </c>
      <c r="L158" s="5" t="s">
        <v>527</v>
      </c>
      <c r="M158" s="181">
        <v>35000000</v>
      </c>
      <c r="N158" s="181"/>
      <c r="O158" s="5"/>
      <c r="P158" s="109"/>
    </row>
    <row r="159" spans="2:17" s="3" customFormat="1" ht="24.95" customHeight="1" outlineLevel="2" x14ac:dyDescent="0.25">
      <c r="B159" s="5" t="s">
        <v>1059</v>
      </c>
      <c r="C159" s="5" t="s">
        <v>1075</v>
      </c>
      <c r="D159" s="108">
        <v>63391</v>
      </c>
      <c r="E159" s="5" t="s">
        <v>758</v>
      </c>
      <c r="F159" s="5" t="s">
        <v>759</v>
      </c>
      <c r="G159" s="5"/>
      <c r="H159" s="5"/>
      <c r="I159" s="5"/>
      <c r="J159" s="5"/>
      <c r="K159" s="5" t="s">
        <v>526</v>
      </c>
      <c r="L159" s="5" t="s">
        <v>763</v>
      </c>
      <c r="M159" s="181">
        <v>15000000</v>
      </c>
      <c r="N159" s="181"/>
      <c r="O159" s="5"/>
      <c r="P159" s="109"/>
    </row>
    <row r="160" spans="2:17" s="3" customFormat="1" ht="24.95" customHeight="1" outlineLevel="2" x14ac:dyDescent="0.25">
      <c r="B160" s="5" t="s">
        <v>1059</v>
      </c>
      <c r="C160" s="5" t="s">
        <v>1075</v>
      </c>
      <c r="D160" s="108">
        <v>6</v>
      </c>
      <c r="E160" s="5" t="s">
        <v>758</v>
      </c>
      <c r="F160" s="5" t="s">
        <v>759</v>
      </c>
      <c r="G160" s="5" t="s">
        <v>760</v>
      </c>
      <c r="H160" s="5"/>
      <c r="I160" s="5"/>
      <c r="J160" s="5"/>
      <c r="K160" s="5" t="s">
        <v>526</v>
      </c>
      <c r="L160" s="5" t="s">
        <v>1519</v>
      </c>
      <c r="M160" s="181">
        <v>40000000</v>
      </c>
      <c r="N160" s="181">
        <v>34888800</v>
      </c>
      <c r="O160" s="5" t="s">
        <v>1529</v>
      </c>
      <c r="P160" s="109"/>
      <c r="Q160" s="181"/>
    </row>
    <row r="161" spans="2:18" s="3" customFormat="1" ht="24.95" customHeight="1" outlineLevel="2" x14ac:dyDescent="0.25">
      <c r="B161" s="5" t="s">
        <v>1059</v>
      </c>
      <c r="C161" s="5" t="s">
        <v>1075</v>
      </c>
      <c r="D161" s="108">
        <v>64116</v>
      </c>
      <c r="E161" s="5" t="s">
        <v>785</v>
      </c>
      <c r="F161" s="5" t="s">
        <v>786</v>
      </c>
      <c r="G161" s="5" t="s">
        <v>974</v>
      </c>
      <c r="H161" s="5" t="s">
        <v>974</v>
      </c>
      <c r="I161" s="5" t="s">
        <v>957</v>
      </c>
      <c r="J161" s="5" t="s">
        <v>975</v>
      </c>
      <c r="K161" s="5" t="s">
        <v>967</v>
      </c>
      <c r="L161" s="5" t="s">
        <v>976</v>
      </c>
      <c r="M161" s="181">
        <v>56400000</v>
      </c>
      <c r="N161" s="181">
        <v>29333333</v>
      </c>
      <c r="O161" s="5"/>
      <c r="P161" s="109"/>
    </row>
    <row r="162" spans="2:18" s="3" customFormat="1" ht="24.95" customHeight="1" outlineLevel="1" x14ac:dyDescent="0.25">
      <c r="B162" s="5"/>
      <c r="C162" s="1" t="s">
        <v>1348</v>
      </c>
      <c r="D162" s="108"/>
      <c r="E162" s="5"/>
      <c r="F162" s="5"/>
      <c r="G162" s="5"/>
      <c r="H162" s="5"/>
      <c r="I162" s="5"/>
      <c r="J162" s="5"/>
      <c r="K162" s="5"/>
      <c r="L162" s="5"/>
      <c r="M162" s="182">
        <f>SUBTOTAL(9,M150:M161)</f>
        <v>384010000</v>
      </c>
      <c r="N162" s="182">
        <f>SUBTOTAL(9,N150:N161)</f>
        <v>146972133</v>
      </c>
      <c r="O162" s="5"/>
      <c r="P162" s="109"/>
    </row>
    <row r="163" spans="2:18" s="3" customFormat="1" ht="24.95" customHeight="1" outlineLevel="2" x14ac:dyDescent="0.25">
      <c r="B163" s="5" t="s">
        <v>1059</v>
      </c>
      <c r="C163" s="5" t="s">
        <v>635</v>
      </c>
      <c r="D163" s="108">
        <v>7</v>
      </c>
      <c r="E163" s="5" t="s">
        <v>1029</v>
      </c>
      <c r="F163" s="5" t="s">
        <v>1015</v>
      </c>
      <c r="G163" s="5"/>
      <c r="H163" s="5" t="s">
        <v>560</v>
      </c>
      <c r="I163" s="5">
        <v>2</v>
      </c>
      <c r="J163" s="5" t="s">
        <v>561</v>
      </c>
      <c r="K163" s="5" t="s">
        <v>555</v>
      </c>
      <c r="L163" s="5" t="s">
        <v>562</v>
      </c>
      <c r="M163" s="181">
        <v>45000000</v>
      </c>
      <c r="N163" s="181">
        <v>24307200</v>
      </c>
      <c r="O163" s="276"/>
      <c r="P163" s="109"/>
    </row>
    <row r="164" spans="2:18" s="3" customFormat="1" ht="52.5" customHeight="1" outlineLevel="2" x14ac:dyDescent="0.25">
      <c r="B164" s="5" t="s">
        <v>1059</v>
      </c>
      <c r="C164" s="5" t="s">
        <v>635</v>
      </c>
      <c r="D164" s="108">
        <v>7</v>
      </c>
      <c r="E164" s="5" t="s">
        <v>624</v>
      </c>
      <c r="F164" s="5" t="s">
        <v>625</v>
      </c>
      <c r="G164" s="5"/>
      <c r="H164" s="5" t="s">
        <v>632</v>
      </c>
      <c r="I164" s="5">
        <v>12</v>
      </c>
      <c r="J164" s="5" t="s">
        <v>633</v>
      </c>
      <c r="K164" s="5" t="s">
        <v>350</v>
      </c>
      <c r="L164" s="5" t="s">
        <v>634</v>
      </c>
      <c r="M164" s="181">
        <f>5000000-2000000</f>
        <v>3000000</v>
      </c>
      <c r="N164" s="181">
        <v>398676</v>
      </c>
      <c r="O164" s="5" t="s">
        <v>1553</v>
      </c>
      <c r="P164" s="109"/>
      <c r="Q164" s="274"/>
    </row>
    <row r="165" spans="2:18" s="3" customFormat="1" ht="51" hidden="1" customHeight="1" outlineLevel="2" x14ac:dyDescent="0.25">
      <c r="B165" s="5" t="s">
        <v>1059</v>
      </c>
      <c r="C165" s="5" t="s">
        <v>635</v>
      </c>
      <c r="D165" s="108">
        <v>73312</v>
      </c>
      <c r="E165" s="5" t="s">
        <v>714</v>
      </c>
      <c r="F165" s="5" t="s">
        <v>1022</v>
      </c>
      <c r="G165" s="5" t="s">
        <v>220</v>
      </c>
      <c r="H165" s="5" t="s">
        <v>715</v>
      </c>
      <c r="I165" s="5">
        <v>1</v>
      </c>
      <c r="J165" s="5" t="s">
        <v>1051</v>
      </c>
      <c r="K165" s="5" t="s">
        <v>222</v>
      </c>
      <c r="L165" s="5" t="s">
        <v>717</v>
      </c>
      <c r="M165" s="181">
        <v>10450000</v>
      </c>
      <c r="N165" s="181">
        <v>10450000</v>
      </c>
      <c r="O165" s="5"/>
      <c r="P165" s="109"/>
    </row>
    <row r="166" spans="2:18" s="3" customFormat="1" ht="24.95" hidden="1" customHeight="1" outlineLevel="2" x14ac:dyDescent="0.25">
      <c r="B166" s="5" t="s">
        <v>1059</v>
      </c>
      <c r="C166" s="5" t="s">
        <v>635</v>
      </c>
      <c r="D166" s="108">
        <v>73312</v>
      </c>
      <c r="E166" s="5" t="s">
        <v>714</v>
      </c>
      <c r="F166" s="5" t="s">
        <v>1022</v>
      </c>
      <c r="G166" s="5" t="s">
        <v>220</v>
      </c>
      <c r="H166" s="5" t="s">
        <v>718</v>
      </c>
      <c r="I166" s="5">
        <v>1</v>
      </c>
      <c r="J166" s="5" t="s">
        <v>1051</v>
      </c>
      <c r="K166" s="5" t="s">
        <v>222</v>
      </c>
      <c r="L166" s="5" t="s">
        <v>719</v>
      </c>
      <c r="M166" s="181">
        <v>8820000</v>
      </c>
      <c r="N166" s="181">
        <v>8820000</v>
      </c>
      <c r="O166" s="5"/>
      <c r="P166" s="109"/>
    </row>
    <row r="167" spans="2:18" s="3" customFormat="1" ht="24.95" hidden="1" customHeight="1" outlineLevel="2" x14ac:dyDescent="0.25">
      <c r="B167" s="5" t="s">
        <v>1059</v>
      </c>
      <c r="C167" s="5" t="s">
        <v>635</v>
      </c>
      <c r="D167" s="108">
        <v>73312</v>
      </c>
      <c r="E167" s="5" t="s">
        <v>714</v>
      </c>
      <c r="F167" s="5" t="s">
        <v>1022</v>
      </c>
      <c r="G167" s="5" t="s">
        <v>220</v>
      </c>
      <c r="H167" s="5" t="s">
        <v>722</v>
      </c>
      <c r="I167" s="5">
        <v>1</v>
      </c>
      <c r="J167" s="5" t="s">
        <v>1051</v>
      </c>
      <c r="K167" s="5" t="s">
        <v>222</v>
      </c>
      <c r="L167" s="5" t="s">
        <v>723</v>
      </c>
      <c r="M167" s="181">
        <v>59800000</v>
      </c>
      <c r="N167" s="181">
        <v>59800000</v>
      </c>
      <c r="O167" s="5"/>
      <c r="P167" s="109"/>
    </row>
    <row r="168" spans="2:18" s="3" customFormat="1" ht="24.95" customHeight="1" outlineLevel="2" x14ac:dyDescent="0.25">
      <c r="B168" s="5" t="s">
        <v>1059</v>
      </c>
      <c r="C168" s="5" t="s">
        <v>635</v>
      </c>
      <c r="D168" s="108">
        <v>73312</v>
      </c>
      <c r="E168" s="5" t="s">
        <v>714</v>
      </c>
      <c r="F168" s="5" t="s">
        <v>1022</v>
      </c>
      <c r="G168" s="5" t="s">
        <v>220</v>
      </c>
      <c r="H168" s="5" t="s">
        <v>724</v>
      </c>
      <c r="I168" s="5">
        <v>1</v>
      </c>
      <c r="J168" s="5" t="s">
        <v>1051</v>
      </c>
      <c r="K168" s="5" t="s">
        <v>222</v>
      </c>
      <c r="L168" s="5" t="s">
        <v>725</v>
      </c>
      <c r="M168" s="181">
        <f>18700000-8700000</f>
        <v>10000000</v>
      </c>
      <c r="N168" s="181"/>
      <c r="O168" s="5" t="s">
        <v>1554</v>
      </c>
      <c r="P168" s="109"/>
    </row>
    <row r="169" spans="2:18" s="3" customFormat="1" ht="24.95" hidden="1" customHeight="1" outlineLevel="2" x14ac:dyDescent="0.25">
      <c r="B169" s="5" t="s">
        <v>1059</v>
      </c>
      <c r="C169" s="5" t="s">
        <v>635</v>
      </c>
      <c r="D169" s="108">
        <v>73312</v>
      </c>
      <c r="E169" s="5" t="s">
        <v>714</v>
      </c>
      <c r="F169" s="5" t="s">
        <v>1022</v>
      </c>
      <c r="G169" s="5" t="s">
        <v>220</v>
      </c>
      <c r="H169" s="5" t="s">
        <v>726</v>
      </c>
      <c r="I169" s="5">
        <v>1</v>
      </c>
      <c r="J169" s="5" t="s">
        <v>1051</v>
      </c>
      <c r="K169" s="5" t="s">
        <v>222</v>
      </c>
      <c r="L169" s="5" t="s">
        <v>727</v>
      </c>
      <c r="M169" s="181">
        <v>32960000</v>
      </c>
      <c r="N169" s="181">
        <v>32960000</v>
      </c>
      <c r="O169" s="5"/>
      <c r="P169" s="109"/>
    </row>
    <row r="170" spans="2:18" s="3" customFormat="1" ht="24.95" hidden="1" customHeight="1" outlineLevel="2" x14ac:dyDescent="0.25">
      <c r="B170" s="5" t="s">
        <v>1059</v>
      </c>
      <c r="C170" s="5" t="s">
        <v>635</v>
      </c>
      <c r="D170" s="108">
        <v>73312</v>
      </c>
      <c r="E170" s="5" t="s">
        <v>714</v>
      </c>
      <c r="F170" s="5" t="s">
        <v>1022</v>
      </c>
      <c r="G170" s="5" t="s">
        <v>220</v>
      </c>
      <c r="H170" s="5" t="s">
        <v>728</v>
      </c>
      <c r="I170" s="5">
        <v>1</v>
      </c>
      <c r="J170" s="5" t="s">
        <v>1051</v>
      </c>
      <c r="K170" s="5" t="s">
        <v>222</v>
      </c>
      <c r="L170" s="5" t="s">
        <v>729</v>
      </c>
      <c r="M170" s="181">
        <v>37800000</v>
      </c>
      <c r="N170" s="181">
        <v>37800000</v>
      </c>
      <c r="O170" s="5"/>
      <c r="P170" s="109"/>
    </row>
    <row r="171" spans="2:18" s="3" customFormat="1" ht="24.95" hidden="1" customHeight="1" outlineLevel="2" x14ac:dyDescent="0.25">
      <c r="B171" s="5" t="s">
        <v>1059</v>
      </c>
      <c r="C171" s="5" t="s">
        <v>635</v>
      </c>
      <c r="D171" s="108">
        <v>73312</v>
      </c>
      <c r="E171" s="5" t="s">
        <v>714</v>
      </c>
      <c r="F171" s="5" t="s">
        <v>1022</v>
      </c>
      <c r="G171" s="5" t="s">
        <v>220</v>
      </c>
      <c r="H171" s="5" t="s">
        <v>1403</v>
      </c>
      <c r="I171" s="5">
        <v>1</v>
      </c>
      <c r="J171" s="5" t="s">
        <v>1051</v>
      </c>
      <c r="K171" s="5" t="s">
        <v>222</v>
      </c>
      <c r="L171" s="5" t="s">
        <v>730</v>
      </c>
      <c r="M171" s="181">
        <v>19000000</v>
      </c>
      <c r="N171" s="181"/>
      <c r="O171" s="5" t="s">
        <v>1527</v>
      </c>
      <c r="P171" s="109"/>
    </row>
    <row r="172" spans="2:18" s="3" customFormat="1" ht="24.95" hidden="1" customHeight="1" outlineLevel="2" x14ac:dyDescent="0.25">
      <c r="B172" s="5" t="s">
        <v>1059</v>
      </c>
      <c r="C172" s="5" t="s">
        <v>635</v>
      </c>
      <c r="D172" s="108">
        <v>73123</v>
      </c>
      <c r="E172" s="5" t="s">
        <v>996</v>
      </c>
      <c r="F172" s="5" t="s">
        <v>997</v>
      </c>
      <c r="G172" s="5" t="s">
        <v>972</v>
      </c>
      <c r="H172" s="5" t="s">
        <v>998</v>
      </c>
      <c r="I172" s="5" t="s">
        <v>957</v>
      </c>
      <c r="J172" s="5" t="s">
        <v>972</v>
      </c>
      <c r="K172" s="5" t="s">
        <v>999</v>
      </c>
      <c r="L172" s="5" t="s">
        <v>1000</v>
      </c>
      <c r="M172" s="181">
        <v>18200000</v>
      </c>
      <c r="N172" s="181">
        <v>18200000</v>
      </c>
      <c r="O172" s="5"/>
      <c r="P172" s="109"/>
    </row>
    <row r="173" spans="2:18" s="3" customFormat="1" ht="24.95" customHeight="1" outlineLevel="2" x14ac:dyDescent="0.25">
      <c r="B173" s="5" t="s">
        <v>1059</v>
      </c>
      <c r="C173" s="5" t="s">
        <v>635</v>
      </c>
      <c r="D173" s="108">
        <v>72112</v>
      </c>
      <c r="E173" s="5" t="s">
        <v>785</v>
      </c>
      <c r="F173" s="5" t="s">
        <v>786</v>
      </c>
      <c r="G173" s="5" t="s">
        <v>971</v>
      </c>
      <c r="H173" s="5" t="s">
        <v>971</v>
      </c>
      <c r="I173" s="5" t="s">
        <v>957</v>
      </c>
      <c r="J173" s="5" t="s">
        <v>972</v>
      </c>
      <c r="K173" s="5" t="s">
        <v>967</v>
      </c>
      <c r="L173" s="5" t="s">
        <v>973</v>
      </c>
      <c r="M173" s="181">
        <f>184032288+2000000+8700000+1100000</f>
        <v>195832288</v>
      </c>
      <c r="N173" s="181">
        <v>172345592.40000001</v>
      </c>
      <c r="O173" s="276"/>
      <c r="P173" s="109"/>
      <c r="Q173" s="292"/>
    </row>
    <row r="174" spans="2:18" s="3" customFormat="1" ht="48.75" customHeight="1" outlineLevel="2" x14ac:dyDescent="0.25">
      <c r="B174" s="5" t="s">
        <v>1059</v>
      </c>
      <c r="C174" s="5" t="s">
        <v>635</v>
      </c>
      <c r="D174" s="108">
        <v>711</v>
      </c>
      <c r="E174" s="5" t="s">
        <v>785</v>
      </c>
      <c r="F174" s="5" t="s">
        <v>786</v>
      </c>
      <c r="G174" s="5" t="s">
        <v>977</v>
      </c>
      <c r="H174" s="5" t="s">
        <v>977</v>
      </c>
      <c r="I174" s="5" t="s">
        <v>957</v>
      </c>
      <c r="J174" s="5" t="s">
        <v>972</v>
      </c>
      <c r="K174" s="5" t="s">
        <v>967</v>
      </c>
      <c r="L174" s="5" t="s">
        <v>978</v>
      </c>
      <c r="M174" s="181">
        <f>228800000-1100000</f>
        <v>227700000</v>
      </c>
      <c r="N174" s="181">
        <v>227460753.38999999</v>
      </c>
      <c r="O174" s="5" t="s">
        <v>1555</v>
      </c>
      <c r="P174" s="109"/>
      <c r="Q174" s="292"/>
      <c r="R174" s="292"/>
    </row>
    <row r="175" spans="2:18" s="3" customFormat="1" ht="24.95" customHeight="1" outlineLevel="1" x14ac:dyDescent="0.25">
      <c r="B175" s="5"/>
      <c r="C175" s="1" t="s">
        <v>1349</v>
      </c>
      <c r="D175" s="108"/>
      <c r="E175" s="5"/>
      <c r="F175" s="5"/>
      <c r="G175" s="5"/>
      <c r="H175" s="5"/>
      <c r="I175" s="5"/>
      <c r="J175" s="5"/>
      <c r="K175" s="5"/>
      <c r="L175" s="5"/>
      <c r="M175" s="182">
        <f>SUBTOTAL(9,M163:M174)</f>
        <v>668562288</v>
      </c>
      <c r="N175" s="182">
        <f>SUBTOTAL(9,N163:N174)</f>
        <v>592542221.78999996</v>
      </c>
      <c r="O175" s="5"/>
      <c r="P175" s="109"/>
      <c r="Q175" s="292"/>
      <c r="R175" s="292"/>
    </row>
    <row r="176" spans="2:18" s="3" customFormat="1" ht="24.95" customHeight="1" outlineLevel="2" x14ac:dyDescent="0.25">
      <c r="B176" s="5" t="s">
        <v>1059</v>
      </c>
      <c r="C176" s="5" t="s">
        <v>629</v>
      </c>
      <c r="D176" s="5">
        <v>8</v>
      </c>
      <c r="E176" s="5" t="s">
        <v>590</v>
      </c>
      <c r="F176" s="5" t="s">
        <v>1023</v>
      </c>
      <c r="G176" s="5" t="s">
        <v>777</v>
      </c>
      <c r="H176" s="5" t="s">
        <v>778</v>
      </c>
      <c r="I176" s="5">
        <v>1</v>
      </c>
      <c r="J176" s="5" t="s">
        <v>779</v>
      </c>
      <c r="K176" s="5" t="s">
        <v>780</v>
      </c>
      <c r="L176" s="5" t="s">
        <v>781</v>
      </c>
      <c r="M176" s="181">
        <v>32000000</v>
      </c>
      <c r="N176" s="181">
        <v>13447030</v>
      </c>
      <c r="O176" s="5"/>
      <c r="P176" s="109"/>
    </row>
    <row r="177" spans="2:17" s="3" customFormat="1" ht="24.95" customHeight="1" outlineLevel="2" x14ac:dyDescent="0.25">
      <c r="B177" s="5" t="s">
        <v>1059</v>
      </c>
      <c r="C177" s="5" t="s">
        <v>629</v>
      </c>
      <c r="D177" s="108">
        <v>84222</v>
      </c>
      <c r="E177" s="5" t="s">
        <v>590</v>
      </c>
      <c r="F177" s="5" t="s">
        <v>1023</v>
      </c>
      <c r="G177" s="5" t="s">
        <v>595</v>
      </c>
      <c r="H177" s="5"/>
      <c r="I177" s="5" t="s">
        <v>591</v>
      </c>
      <c r="J177" s="5" t="s">
        <v>592</v>
      </c>
      <c r="K177" s="5" t="s">
        <v>593</v>
      </c>
      <c r="L177" s="5" t="s">
        <v>594</v>
      </c>
      <c r="M177" s="181">
        <v>110000000</v>
      </c>
      <c r="N177" s="181">
        <v>109553624</v>
      </c>
      <c r="O177" s="5"/>
      <c r="P177" s="109"/>
    </row>
    <row r="178" spans="2:17" s="3" customFormat="1" ht="24.95" customHeight="1" outlineLevel="2" x14ac:dyDescent="0.25">
      <c r="B178" s="5" t="s">
        <v>1059</v>
      </c>
      <c r="C178" s="5" t="s">
        <v>629</v>
      </c>
      <c r="D178" s="108">
        <v>84222</v>
      </c>
      <c r="E178" s="5" t="s">
        <v>590</v>
      </c>
      <c r="F178" s="5" t="s">
        <v>1023</v>
      </c>
      <c r="G178" s="5" t="s">
        <v>596</v>
      </c>
      <c r="H178" s="5"/>
      <c r="I178" s="5" t="s">
        <v>597</v>
      </c>
      <c r="J178" s="5" t="s">
        <v>598</v>
      </c>
      <c r="K178" s="5" t="s">
        <v>599</v>
      </c>
      <c r="L178" s="5" t="s">
        <v>600</v>
      </c>
      <c r="M178" s="181">
        <f>130000000+62000000</f>
        <v>192000000</v>
      </c>
      <c r="N178" s="181">
        <v>191697000</v>
      </c>
      <c r="O178" s="5"/>
      <c r="P178" s="109"/>
    </row>
    <row r="179" spans="2:17" s="3" customFormat="1" ht="24.95" customHeight="1" outlineLevel="2" x14ac:dyDescent="0.25">
      <c r="B179" s="5" t="s">
        <v>1059</v>
      </c>
      <c r="C179" s="5" t="s">
        <v>629</v>
      </c>
      <c r="D179" s="108">
        <v>83159</v>
      </c>
      <c r="E179" s="5" t="s">
        <v>590</v>
      </c>
      <c r="F179" s="5" t="s">
        <v>1023</v>
      </c>
      <c r="G179" s="5" t="s">
        <v>601</v>
      </c>
      <c r="H179" s="5" t="s">
        <v>602</v>
      </c>
      <c r="I179" s="5" t="s">
        <v>603</v>
      </c>
      <c r="J179" s="5" t="s">
        <v>604</v>
      </c>
      <c r="K179" s="5" t="s">
        <v>605</v>
      </c>
      <c r="L179" s="5" t="s">
        <v>606</v>
      </c>
      <c r="M179" s="181">
        <v>48000000</v>
      </c>
      <c r="N179" s="181">
        <v>36000000</v>
      </c>
      <c r="O179" s="5"/>
      <c r="P179" s="109"/>
    </row>
    <row r="180" spans="2:17" s="3" customFormat="1" ht="24.95" customHeight="1" outlineLevel="2" x14ac:dyDescent="0.25">
      <c r="B180" s="5" t="s">
        <v>1059</v>
      </c>
      <c r="C180" s="5" t="s">
        <v>629</v>
      </c>
      <c r="D180" s="108">
        <v>8715299</v>
      </c>
      <c r="E180" s="5" t="s">
        <v>590</v>
      </c>
      <c r="F180" s="5" t="s">
        <v>1023</v>
      </c>
      <c r="G180" s="5" t="s">
        <v>608</v>
      </c>
      <c r="H180" s="5"/>
      <c r="I180" s="5"/>
      <c r="J180" s="5" t="s">
        <v>609</v>
      </c>
      <c r="K180" s="5" t="s">
        <v>610</v>
      </c>
      <c r="L180" s="5" t="s">
        <v>611</v>
      </c>
      <c r="M180" s="181">
        <v>50000000</v>
      </c>
      <c r="N180" s="181"/>
      <c r="O180" s="5"/>
      <c r="P180" s="109"/>
    </row>
    <row r="181" spans="2:17" s="3" customFormat="1" ht="24.95" customHeight="1" outlineLevel="2" x14ac:dyDescent="0.25">
      <c r="B181" s="5" t="s">
        <v>1059</v>
      </c>
      <c r="C181" s="5" t="s">
        <v>629</v>
      </c>
      <c r="D181" s="108">
        <v>8715299</v>
      </c>
      <c r="E181" s="5" t="s">
        <v>590</v>
      </c>
      <c r="F181" s="5" t="s">
        <v>1023</v>
      </c>
      <c r="G181" s="5" t="s">
        <v>608</v>
      </c>
      <c r="H181" s="5"/>
      <c r="I181" s="5"/>
      <c r="J181" s="5" t="s">
        <v>612</v>
      </c>
      <c r="K181" s="5" t="s">
        <v>613</v>
      </c>
      <c r="L181" s="5" t="s">
        <v>611</v>
      </c>
      <c r="M181" s="181">
        <v>17000000</v>
      </c>
      <c r="N181" s="181"/>
      <c r="O181" s="5"/>
      <c r="P181" s="109"/>
    </row>
    <row r="182" spans="2:17" s="3" customFormat="1" ht="24.95" customHeight="1" outlineLevel="2" x14ac:dyDescent="0.25">
      <c r="B182" s="5" t="s">
        <v>1059</v>
      </c>
      <c r="C182" s="5" t="s">
        <v>629</v>
      </c>
      <c r="D182" s="108">
        <v>8715701</v>
      </c>
      <c r="E182" s="5" t="s">
        <v>590</v>
      </c>
      <c r="F182" s="5" t="s">
        <v>1023</v>
      </c>
      <c r="G182" s="5" t="s">
        <v>608</v>
      </c>
      <c r="H182" s="5"/>
      <c r="I182" s="5"/>
      <c r="J182" s="5" t="s">
        <v>614</v>
      </c>
      <c r="K182" s="5" t="s">
        <v>593</v>
      </c>
      <c r="L182" s="5" t="s">
        <v>615</v>
      </c>
      <c r="M182" s="181">
        <v>15000000</v>
      </c>
      <c r="N182" s="181">
        <v>12815456</v>
      </c>
      <c r="O182" s="5"/>
      <c r="P182" s="109"/>
    </row>
    <row r="183" spans="2:17" s="3" customFormat="1" ht="24.95" customHeight="1" outlineLevel="2" x14ac:dyDescent="0.25">
      <c r="B183" s="5" t="s">
        <v>1059</v>
      </c>
      <c r="C183" s="5" t="s">
        <v>629</v>
      </c>
      <c r="D183" s="108">
        <v>8</v>
      </c>
      <c r="E183" s="5" t="s">
        <v>1357</v>
      </c>
      <c r="F183" s="5" t="s">
        <v>1365</v>
      </c>
      <c r="G183" s="5"/>
      <c r="H183" s="5"/>
      <c r="I183" s="5"/>
      <c r="J183" s="5"/>
      <c r="K183" s="5"/>
      <c r="L183" s="5"/>
      <c r="M183" s="181">
        <f>700000000+652415330</f>
        <v>1352415330</v>
      </c>
      <c r="N183" s="181">
        <v>662050971</v>
      </c>
      <c r="O183" s="108" t="s">
        <v>1530</v>
      </c>
      <c r="P183" s="109"/>
      <c r="Q183" s="156"/>
    </row>
    <row r="184" spans="2:17" s="3" customFormat="1" ht="24.95" customHeight="1" outlineLevel="2" x14ac:dyDescent="0.25">
      <c r="B184" s="5" t="s">
        <v>1059</v>
      </c>
      <c r="C184" s="5" t="s">
        <v>629</v>
      </c>
      <c r="D184" s="5">
        <v>83620</v>
      </c>
      <c r="E184" s="5" t="s">
        <v>1032</v>
      </c>
      <c r="F184" s="5" t="s">
        <v>1033</v>
      </c>
      <c r="G184" s="5" t="s">
        <v>1050</v>
      </c>
      <c r="H184" s="5" t="s">
        <v>1046</v>
      </c>
      <c r="I184" s="5">
        <v>1</v>
      </c>
      <c r="J184" s="5"/>
      <c r="K184" s="5" t="s">
        <v>16</v>
      </c>
      <c r="L184" s="5" t="s">
        <v>1047</v>
      </c>
      <c r="M184" s="181">
        <v>6000000</v>
      </c>
      <c r="N184" s="181">
        <v>2908000</v>
      </c>
      <c r="O184" s="108"/>
      <c r="P184" s="109"/>
    </row>
    <row r="185" spans="2:17" s="3" customFormat="1" ht="24.95" customHeight="1" outlineLevel="2" x14ac:dyDescent="0.25">
      <c r="B185" s="5" t="s">
        <v>1059</v>
      </c>
      <c r="C185" s="5" t="s">
        <v>629</v>
      </c>
      <c r="D185" s="5">
        <v>8</v>
      </c>
      <c r="E185" s="5" t="s">
        <v>641</v>
      </c>
      <c r="F185" s="5" t="s">
        <v>1025</v>
      </c>
      <c r="G185" s="5" t="s">
        <v>642</v>
      </c>
      <c r="H185" s="5" t="s">
        <v>643</v>
      </c>
      <c r="I185" s="5">
        <v>1</v>
      </c>
      <c r="J185" s="5" t="s">
        <v>644</v>
      </c>
      <c r="K185" s="5" t="s">
        <v>16</v>
      </c>
      <c r="L185" s="5" t="s">
        <v>645</v>
      </c>
      <c r="M185" s="181">
        <v>2000000</v>
      </c>
      <c r="N185" s="181"/>
      <c r="O185" s="5"/>
      <c r="P185" s="109"/>
    </row>
    <row r="186" spans="2:17" s="3" customFormat="1" ht="24.95" customHeight="1" outlineLevel="2" x14ac:dyDescent="0.25">
      <c r="B186" s="5" t="s">
        <v>1059</v>
      </c>
      <c r="C186" s="5" t="s">
        <v>629</v>
      </c>
      <c r="D186" s="108">
        <v>83112</v>
      </c>
      <c r="E186" s="5" t="s">
        <v>624</v>
      </c>
      <c r="F186" s="5" t="s">
        <v>625</v>
      </c>
      <c r="G186" s="5"/>
      <c r="H186" s="5" t="s">
        <v>626</v>
      </c>
      <c r="I186" s="5">
        <v>1</v>
      </c>
      <c r="J186" s="5" t="s">
        <v>627</v>
      </c>
      <c r="K186" s="5" t="s">
        <v>350</v>
      </c>
      <c r="L186" s="5" t="s">
        <v>628</v>
      </c>
      <c r="M186" s="181">
        <v>80422828</v>
      </c>
      <c r="N186" s="181">
        <v>79750000</v>
      </c>
      <c r="O186" s="5"/>
      <c r="P186" s="109"/>
    </row>
    <row r="187" spans="2:17" s="3" customFormat="1" ht="24.95" customHeight="1" outlineLevel="2" x14ac:dyDescent="0.25">
      <c r="B187" s="5" t="s">
        <v>1059</v>
      </c>
      <c r="C187" s="5" t="s">
        <v>629</v>
      </c>
      <c r="D187" s="108">
        <v>8</v>
      </c>
      <c r="E187" s="5" t="s">
        <v>624</v>
      </c>
      <c r="F187" s="5" t="s">
        <v>625</v>
      </c>
      <c r="G187" s="5"/>
      <c r="H187" s="5" t="s">
        <v>630</v>
      </c>
      <c r="I187" s="5">
        <v>4</v>
      </c>
      <c r="J187" s="5" t="s">
        <v>630</v>
      </c>
      <c r="K187" s="5" t="s">
        <v>350</v>
      </c>
      <c r="L187" s="5" t="s">
        <v>631</v>
      </c>
      <c r="M187" s="181">
        <v>300000000</v>
      </c>
      <c r="N187" s="181">
        <v>227308525.19</v>
      </c>
      <c r="O187" s="108" t="s">
        <v>1531</v>
      </c>
      <c r="P187" s="109"/>
      <c r="Q187" s="109"/>
    </row>
    <row r="188" spans="2:17" s="3" customFormat="1" ht="24.95" customHeight="1" outlineLevel="2" x14ac:dyDescent="0.25">
      <c r="B188" s="5" t="s">
        <v>1059</v>
      </c>
      <c r="C188" s="5" t="s">
        <v>629</v>
      </c>
      <c r="D188" s="108">
        <v>83990</v>
      </c>
      <c r="E188" s="5" t="s">
        <v>518</v>
      </c>
      <c r="F188" s="5" t="s">
        <v>1016</v>
      </c>
      <c r="G188" s="5" t="s">
        <v>519</v>
      </c>
      <c r="H188" s="5" t="s">
        <v>520</v>
      </c>
      <c r="I188" s="5">
        <v>1</v>
      </c>
      <c r="J188" s="5" t="s">
        <v>535</v>
      </c>
      <c r="K188" s="5" t="s">
        <v>526</v>
      </c>
      <c r="L188" s="5" t="s">
        <v>536</v>
      </c>
      <c r="M188" s="181">
        <v>18000000</v>
      </c>
      <c r="N188" s="181"/>
      <c r="O188" s="5"/>
      <c r="P188" s="109"/>
    </row>
    <row r="189" spans="2:17" s="3" customFormat="1" ht="24.95" customHeight="1" outlineLevel="2" x14ac:dyDescent="0.25">
      <c r="B189" s="5" t="s">
        <v>1059</v>
      </c>
      <c r="C189" s="5" t="s">
        <v>629</v>
      </c>
      <c r="D189" s="108">
        <v>8</v>
      </c>
      <c r="E189" s="5" t="s">
        <v>758</v>
      </c>
      <c r="F189" s="5" t="s">
        <v>759</v>
      </c>
      <c r="G189" s="5" t="s">
        <v>760</v>
      </c>
      <c r="H189" s="5"/>
      <c r="I189" s="5"/>
      <c r="J189" s="5"/>
      <c r="K189" s="5" t="s">
        <v>526</v>
      </c>
      <c r="L189" s="5" t="s">
        <v>1520</v>
      </c>
      <c r="M189" s="181">
        <f>260753842+40000000</f>
        <v>300753842</v>
      </c>
      <c r="N189" s="181">
        <v>86345245</v>
      </c>
      <c r="O189" s="108" t="s">
        <v>1532</v>
      </c>
      <c r="P189" s="109"/>
      <c r="Q189" s="181"/>
    </row>
    <row r="190" spans="2:17" s="3" customFormat="1" ht="24.95" customHeight="1" outlineLevel="2" x14ac:dyDescent="0.25">
      <c r="B190" s="5" t="s">
        <v>1059</v>
      </c>
      <c r="C190" s="5" t="s">
        <v>629</v>
      </c>
      <c r="D190" s="108">
        <v>85510</v>
      </c>
      <c r="E190" s="5" t="s">
        <v>758</v>
      </c>
      <c r="F190" s="5" t="s">
        <v>759</v>
      </c>
      <c r="G190" s="5" t="s">
        <v>762</v>
      </c>
      <c r="H190" s="5"/>
      <c r="I190" s="5"/>
      <c r="J190" s="5"/>
      <c r="K190" s="5" t="s">
        <v>526</v>
      </c>
      <c r="L190" s="5" t="s">
        <v>1521</v>
      </c>
      <c r="M190" s="181">
        <v>20000000</v>
      </c>
      <c r="N190" s="181">
        <v>280000</v>
      </c>
      <c r="O190" s="5"/>
      <c r="P190" s="109"/>
      <c r="Q190" s="181"/>
    </row>
    <row r="191" spans="2:17" s="3" customFormat="1" ht="24.95" customHeight="1" outlineLevel="2" x14ac:dyDescent="0.25">
      <c r="B191" s="5" t="s">
        <v>1059</v>
      </c>
      <c r="C191" s="5" t="s">
        <v>629</v>
      </c>
      <c r="D191" s="108">
        <v>8</v>
      </c>
      <c r="E191" s="5" t="s">
        <v>758</v>
      </c>
      <c r="F191" s="5" t="s">
        <v>759</v>
      </c>
      <c r="G191" s="5" t="s">
        <v>1405</v>
      </c>
      <c r="H191" s="5"/>
      <c r="I191" s="5"/>
      <c r="J191" s="5"/>
      <c r="K191" s="5" t="s">
        <v>526</v>
      </c>
      <c r="L191" s="5" t="s">
        <v>1404</v>
      </c>
      <c r="M191" s="181">
        <f>64726158+203841401</f>
        <v>268567559</v>
      </c>
      <c r="N191" s="181">
        <v>74034321</v>
      </c>
      <c r="O191" s="108" t="s">
        <v>1533</v>
      </c>
      <c r="P191" s="109"/>
    </row>
    <row r="192" spans="2:17" s="3" customFormat="1" ht="24.95" customHeight="1" outlineLevel="2" x14ac:dyDescent="0.25">
      <c r="B192" s="5" t="s">
        <v>1059</v>
      </c>
      <c r="C192" s="5" t="s">
        <v>629</v>
      </c>
      <c r="D192" s="108">
        <v>8912197</v>
      </c>
      <c r="E192" s="5" t="s">
        <v>758</v>
      </c>
      <c r="F192" s="5" t="s">
        <v>759</v>
      </c>
      <c r="G192" s="5" t="s">
        <v>771</v>
      </c>
      <c r="H192" s="5"/>
      <c r="I192" s="5"/>
      <c r="J192" s="5"/>
      <c r="K192" s="5" t="s">
        <v>526</v>
      </c>
      <c r="L192" s="5" t="s">
        <v>772</v>
      </c>
      <c r="M192" s="181">
        <v>21700000</v>
      </c>
      <c r="N192" s="181"/>
      <c r="O192" s="5"/>
      <c r="P192" s="109"/>
    </row>
    <row r="193" spans="2:17" s="3" customFormat="1" ht="24.95" customHeight="1" outlineLevel="2" x14ac:dyDescent="0.25">
      <c r="B193" s="5" t="s">
        <v>1059</v>
      </c>
      <c r="C193" s="5" t="s">
        <v>629</v>
      </c>
      <c r="D193" s="108">
        <v>85510</v>
      </c>
      <c r="E193" s="5" t="s">
        <v>996</v>
      </c>
      <c r="F193" s="5" t="s">
        <v>997</v>
      </c>
      <c r="G193" s="5" t="s">
        <v>963</v>
      </c>
      <c r="H193" s="5" t="s">
        <v>1518</v>
      </c>
      <c r="I193" s="5" t="s">
        <v>957</v>
      </c>
      <c r="J193" s="5" t="s">
        <v>963</v>
      </c>
      <c r="K193" s="5" t="s">
        <v>1001</v>
      </c>
      <c r="L193" s="5" t="s">
        <v>1002</v>
      </c>
      <c r="M193" s="181">
        <v>33600000</v>
      </c>
      <c r="N193" s="181">
        <v>5792090</v>
      </c>
      <c r="O193" s="5"/>
      <c r="P193" s="109"/>
    </row>
    <row r="194" spans="2:17" s="3" customFormat="1" ht="24.95" customHeight="1" outlineLevel="2" x14ac:dyDescent="0.25">
      <c r="B194" s="5" t="s">
        <v>1059</v>
      </c>
      <c r="C194" s="5" t="s">
        <v>629</v>
      </c>
      <c r="D194" s="108">
        <v>85310</v>
      </c>
      <c r="E194" s="5" t="s">
        <v>785</v>
      </c>
      <c r="F194" s="5" t="s">
        <v>786</v>
      </c>
      <c r="G194" s="5" t="s">
        <v>961</v>
      </c>
      <c r="H194" s="5" t="s">
        <v>961</v>
      </c>
      <c r="I194" s="5" t="s">
        <v>962</v>
      </c>
      <c r="J194" s="5" t="s">
        <v>963</v>
      </c>
      <c r="K194" s="5" t="s">
        <v>964</v>
      </c>
      <c r="L194" s="5" t="s">
        <v>965</v>
      </c>
      <c r="M194" s="181">
        <v>20700000</v>
      </c>
      <c r="N194" s="181"/>
      <c r="O194" s="5"/>
      <c r="P194" s="109"/>
    </row>
    <row r="195" spans="2:17" s="3" customFormat="1" ht="24.95" customHeight="1" outlineLevel="2" x14ac:dyDescent="0.25">
      <c r="B195" s="5" t="s">
        <v>1059</v>
      </c>
      <c r="C195" s="5" t="s">
        <v>629</v>
      </c>
      <c r="D195" s="108">
        <v>85250</v>
      </c>
      <c r="E195" s="5" t="s">
        <v>785</v>
      </c>
      <c r="F195" s="5" t="s">
        <v>786</v>
      </c>
      <c r="G195" s="5" t="s">
        <v>966</v>
      </c>
      <c r="H195" s="5" t="s">
        <v>966</v>
      </c>
      <c r="I195" s="5" t="s">
        <v>957</v>
      </c>
      <c r="J195" s="5" t="s">
        <v>963</v>
      </c>
      <c r="K195" s="5" t="s">
        <v>967</v>
      </c>
      <c r="L195" s="5" t="s">
        <v>968</v>
      </c>
      <c r="M195" s="181">
        <v>576000000</v>
      </c>
      <c r="N195" s="181">
        <v>380696950</v>
      </c>
      <c r="O195" s="5"/>
      <c r="P195" s="109"/>
    </row>
    <row r="196" spans="2:17" s="3" customFormat="1" ht="24.95" customHeight="1" outlineLevel="2" x14ac:dyDescent="0.25">
      <c r="B196" s="5" t="s">
        <v>1059</v>
      </c>
      <c r="C196" s="5" t="s">
        <v>629</v>
      </c>
      <c r="D196" s="108">
        <v>85330</v>
      </c>
      <c r="E196" s="5" t="s">
        <v>785</v>
      </c>
      <c r="F196" s="5" t="s">
        <v>786</v>
      </c>
      <c r="G196" s="5" t="s">
        <v>969</v>
      </c>
      <c r="H196" s="5" t="s">
        <v>969</v>
      </c>
      <c r="I196" s="5" t="s">
        <v>957</v>
      </c>
      <c r="J196" s="5" t="s">
        <v>963</v>
      </c>
      <c r="K196" s="5" t="s">
        <v>967</v>
      </c>
      <c r="L196" s="5" t="s">
        <v>970</v>
      </c>
      <c r="M196" s="181">
        <v>365875560</v>
      </c>
      <c r="N196" s="181">
        <v>290716780</v>
      </c>
      <c r="O196" s="5"/>
      <c r="P196" s="109"/>
    </row>
    <row r="197" spans="2:17" s="3" customFormat="1" ht="24.95" customHeight="1" outlineLevel="1" x14ac:dyDescent="0.25">
      <c r="B197" s="5"/>
      <c r="C197" s="1" t="s">
        <v>1350</v>
      </c>
      <c r="D197" s="108"/>
      <c r="E197" s="5"/>
      <c r="F197" s="5"/>
      <c r="G197" s="5"/>
      <c r="H197" s="5"/>
      <c r="I197" s="5"/>
      <c r="J197" s="5"/>
      <c r="K197" s="5"/>
      <c r="L197" s="5"/>
      <c r="M197" s="182">
        <f>SUBTOTAL(9,M176:M196)</f>
        <v>3830035119</v>
      </c>
      <c r="N197" s="182">
        <f>SUBTOTAL(9,N176:N196)</f>
        <v>2173395992.1900001</v>
      </c>
      <c r="O197" s="5"/>
      <c r="P197" s="109"/>
    </row>
    <row r="198" spans="2:17" s="3" customFormat="1" ht="24.95" customHeight="1" outlineLevel="2" x14ac:dyDescent="0.25">
      <c r="B198" s="5" t="s">
        <v>1059</v>
      </c>
      <c r="C198" s="5" t="s">
        <v>1080</v>
      </c>
      <c r="D198" s="108">
        <v>93121</v>
      </c>
      <c r="E198" s="5" t="s">
        <v>1029</v>
      </c>
      <c r="F198" s="5" t="s">
        <v>1015</v>
      </c>
      <c r="G198" s="5" t="s">
        <v>554</v>
      </c>
      <c r="H198" s="5" t="s">
        <v>563</v>
      </c>
      <c r="I198" s="5">
        <v>1</v>
      </c>
      <c r="J198" s="5" t="s">
        <v>564</v>
      </c>
      <c r="K198" s="105" t="s">
        <v>555</v>
      </c>
      <c r="L198" s="5" t="s">
        <v>565</v>
      </c>
      <c r="M198" s="181">
        <v>16000000</v>
      </c>
      <c r="N198" s="181">
        <v>16000000</v>
      </c>
      <c r="O198" s="5"/>
      <c r="P198" s="109"/>
    </row>
    <row r="199" spans="2:17" s="3" customFormat="1" ht="24.95" customHeight="1" outlineLevel="2" x14ac:dyDescent="0.25">
      <c r="B199" s="5" t="s">
        <v>1059</v>
      </c>
      <c r="C199" s="5" t="s">
        <v>1080</v>
      </c>
      <c r="D199" s="108">
        <v>93123</v>
      </c>
      <c r="E199" s="5" t="s">
        <v>1029</v>
      </c>
      <c r="F199" s="5" t="s">
        <v>1015</v>
      </c>
      <c r="G199" s="5" t="s">
        <v>554</v>
      </c>
      <c r="H199" s="5" t="s">
        <v>563</v>
      </c>
      <c r="I199" s="5">
        <v>1</v>
      </c>
      <c r="J199" s="5" t="s">
        <v>566</v>
      </c>
      <c r="K199" s="105" t="s">
        <v>555</v>
      </c>
      <c r="L199" s="5" t="s">
        <v>567</v>
      </c>
      <c r="M199" s="181">
        <v>18000000</v>
      </c>
      <c r="N199" s="181">
        <v>18000000</v>
      </c>
      <c r="O199" s="5"/>
      <c r="P199" s="109"/>
    </row>
    <row r="200" spans="2:17" s="3" customFormat="1" ht="24.95" customHeight="1" outlineLevel="2" x14ac:dyDescent="0.25">
      <c r="B200" s="5" t="s">
        <v>1059</v>
      </c>
      <c r="C200" s="5" t="s">
        <v>1080</v>
      </c>
      <c r="D200" s="108">
        <v>93122</v>
      </c>
      <c r="E200" s="5" t="s">
        <v>1029</v>
      </c>
      <c r="F200" s="5" t="s">
        <v>1015</v>
      </c>
      <c r="G200" s="5" t="s">
        <v>554</v>
      </c>
      <c r="H200" s="5" t="s">
        <v>563</v>
      </c>
      <c r="I200" s="5">
        <v>1</v>
      </c>
      <c r="J200" s="5" t="s">
        <v>568</v>
      </c>
      <c r="K200" s="105" t="s">
        <v>555</v>
      </c>
      <c r="L200" s="5" t="s">
        <v>569</v>
      </c>
      <c r="M200" s="181">
        <v>12000000</v>
      </c>
      <c r="N200" s="181">
        <v>12000000</v>
      </c>
      <c r="O200" s="5"/>
      <c r="P200" s="109"/>
    </row>
    <row r="201" spans="2:17" s="3" customFormat="1" ht="24.95" customHeight="1" outlineLevel="2" x14ac:dyDescent="0.25">
      <c r="B201" s="5" t="s">
        <v>1059</v>
      </c>
      <c r="C201" s="5" t="s">
        <v>1080</v>
      </c>
      <c r="D201" s="108">
        <v>96620</v>
      </c>
      <c r="E201" s="5" t="s">
        <v>1029</v>
      </c>
      <c r="F201" s="5" t="s">
        <v>1015</v>
      </c>
      <c r="G201" s="5" t="s">
        <v>554</v>
      </c>
      <c r="H201" s="5" t="s">
        <v>563</v>
      </c>
      <c r="I201" s="5">
        <v>3</v>
      </c>
      <c r="J201" s="5" t="s">
        <v>570</v>
      </c>
      <c r="K201" s="5" t="s">
        <v>555</v>
      </c>
      <c r="L201" s="5" t="s">
        <v>571</v>
      </c>
      <c r="M201" s="181">
        <v>7000000</v>
      </c>
      <c r="N201" s="181">
        <v>4323333</v>
      </c>
      <c r="O201" s="5"/>
      <c r="P201" s="109"/>
    </row>
    <row r="202" spans="2:17" s="3" customFormat="1" ht="24.95" customHeight="1" outlineLevel="2" x14ac:dyDescent="0.25">
      <c r="B202" s="5" t="s">
        <v>1059</v>
      </c>
      <c r="C202" s="5" t="s">
        <v>1080</v>
      </c>
      <c r="D202" s="108">
        <v>95997</v>
      </c>
      <c r="E202" s="5" t="s">
        <v>1029</v>
      </c>
      <c r="F202" s="5" t="s">
        <v>1015</v>
      </c>
      <c r="G202" s="5" t="s">
        <v>554</v>
      </c>
      <c r="H202" s="5"/>
      <c r="I202" s="5">
        <v>1</v>
      </c>
      <c r="J202" s="5" t="s">
        <v>572</v>
      </c>
      <c r="K202" s="5" t="s">
        <v>573</v>
      </c>
      <c r="L202" s="5" t="s">
        <v>574</v>
      </c>
      <c r="M202" s="181">
        <v>15000000</v>
      </c>
      <c r="N202" s="181"/>
      <c r="O202" s="5"/>
      <c r="P202" s="109"/>
    </row>
    <row r="203" spans="2:17" s="3" customFormat="1" ht="24.95" customHeight="1" outlineLevel="2" x14ac:dyDescent="0.25">
      <c r="B203" s="5" t="s">
        <v>1059</v>
      </c>
      <c r="C203" s="5" t="s">
        <v>1080</v>
      </c>
      <c r="D203" s="108">
        <v>9</v>
      </c>
      <c r="E203" s="5" t="s">
        <v>1029</v>
      </c>
      <c r="F203" s="5" t="s">
        <v>1015</v>
      </c>
      <c r="G203" s="5" t="s">
        <v>554</v>
      </c>
      <c r="H203" s="5" t="s">
        <v>580</v>
      </c>
      <c r="I203" s="105">
        <v>1</v>
      </c>
      <c r="J203" s="5" t="s">
        <v>1394</v>
      </c>
      <c r="K203" s="105" t="s">
        <v>555</v>
      </c>
      <c r="L203" s="5" t="s">
        <v>1395</v>
      </c>
      <c r="M203" s="181">
        <v>290000000</v>
      </c>
      <c r="N203" s="181">
        <v>141656693</v>
      </c>
      <c r="O203" s="108" t="s">
        <v>1535</v>
      </c>
      <c r="P203" s="109"/>
      <c r="Q203" s="274"/>
    </row>
    <row r="204" spans="2:17" s="3" customFormat="1" ht="24.95" customHeight="1" outlineLevel="2" x14ac:dyDescent="0.25">
      <c r="B204" s="5" t="s">
        <v>1059</v>
      </c>
      <c r="C204" s="5" t="s">
        <v>1080</v>
      </c>
      <c r="D204" s="108">
        <v>96520</v>
      </c>
      <c r="E204" s="5" t="s">
        <v>1029</v>
      </c>
      <c r="F204" s="5" t="s">
        <v>1015</v>
      </c>
      <c r="G204" s="5"/>
      <c r="H204" s="5" t="s">
        <v>563</v>
      </c>
      <c r="I204" s="5">
        <v>1</v>
      </c>
      <c r="J204" s="5" t="s">
        <v>588</v>
      </c>
      <c r="K204" s="5" t="s">
        <v>555</v>
      </c>
      <c r="L204" s="5" t="s">
        <v>589</v>
      </c>
      <c r="M204" s="181">
        <v>22000000</v>
      </c>
      <c r="N204" s="181">
        <v>22000000</v>
      </c>
      <c r="O204" s="276"/>
      <c r="P204" s="109"/>
      <c r="Q204" s="274"/>
    </row>
    <row r="205" spans="2:17" s="3" customFormat="1" ht="24.95" customHeight="1" outlineLevel="2" x14ac:dyDescent="0.25">
      <c r="B205" s="5" t="s">
        <v>1059</v>
      </c>
      <c r="C205" s="5" t="s">
        <v>1080</v>
      </c>
      <c r="D205" s="108">
        <v>9</v>
      </c>
      <c r="E205" s="5" t="s">
        <v>1337</v>
      </c>
      <c r="F205" s="5" t="s">
        <v>1337</v>
      </c>
      <c r="G205" s="5"/>
      <c r="H205" s="5"/>
      <c r="I205" s="5"/>
      <c r="J205" s="5"/>
      <c r="K205" s="5"/>
      <c r="L205" s="5" t="s">
        <v>1400</v>
      </c>
      <c r="M205" s="181">
        <v>5000000</v>
      </c>
      <c r="N205" s="181"/>
      <c r="O205" s="5"/>
      <c r="P205" s="109"/>
      <c r="Q205" s="274"/>
    </row>
    <row r="206" spans="2:17" s="3" customFormat="1" ht="24.95" customHeight="1" outlineLevel="2" x14ac:dyDescent="0.25">
      <c r="B206" s="5" t="s">
        <v>1059</v>
      </c>
      <c r="C206" s="5" t="s">
        <v>1080</v>
      </c>
      <c r="D206" s="108">
        <v>9</v>
      </c>
      <c r="E206" s="5" t="s">
        <v>1337</v>
      </c>
      <c r="F206" s="5" t="s">
        <v>1337</v>
      </c>
      <c r="G206" s="5" t="s">
        <v>1523</v>
      </c>
      <c r="H206" s="5"/>
      <c r="I206" s="5"/>
      <c r="J206" s="5"/>
      <c r="K206" s="5"/>
      <c r="L206" s="5" t="s">
        <v>1523</v>
      </c>
      <c r="M206" s="181">
        <v>54600000</v>
      </c>
      <c r="N206" s="181">
        <v>26390000</v>
      </c>
      <c r="O206" s="108" t="s">
        <v>1536</v>
      </c>
      <c r="P206" s="109"/>
      <c r="Q206" s="274"/>
    </row>
    <row r="207" spans="2:17" s="3" customFormat="1" ht="24.95" customHeight="1" outlineLevel="2" x14ac:dyDescent="0.25">
      <c r="B207" s="5" t="s">
        <v>1059</v>
      </c>
      <c r="C207" s="5" t="s">
        <v>1080</v>
      </c>
      <c r="D207" s="108">
        <v>9</v>
      </c>
      <c r="E207" s="5" t="s">
        <v>518</v>
      </c>
      <c r="F207" s="5" t="s">
        <v>1016</v>
      </c>
      <c r="G207" s="5" t="s">
        <v>519</v>
      </c>
      <c r="H207" s="5" t="s">
        <v>520</v>
      </c>
      <c r="I207" s="5">
        <v>2</v>
      </c>
      <c r="J207" s="5" t="s">
        <v>531</v>
      </c>
      <c r="K207" s="5" t="s">
        <v>526</v>
      </c>
      <c r="L207" s="5" t="s">
        <v>532</v>
      </c>
      <c r="M207" s="181">
        <f>30000000+29900000</f>
        <v>59900000</v>
      </c>
      <c r="N207" s="181">
        <v>9171868</v>
      </c>
      <c r="O207" s="108" t="s">
        <v>1537</v>
      </c>
      <c r="P207" s="109"/>
    </row>
    <row r="208" spans="2:17" s="3" customFormat="1" ht="24.95" customHeight="1" outlineLevel="2" x14ac:dyDescent="0.25">
      <c r="B208" s="5" t="s">
        <v>1059</v>
      </c>
      <c r="C208" s="5" t="s">
        <v>1080</v>
      </c>
      <c r="D208" s="108">
        <v>9</v>
      </c>
      <c r="E208" s="5" t="s">
        <v>1539</v>
      </c>
      <c r="F208" s="5" t="s">
        <v>1540</v>
      </c>
      <c r="G208" s="5" t="s">
        <v>1538</v>
      </c>
      <c r="H208" s="5"/>
      <c r="I208" s="5"/>
      <c r="J208" s="5"/>
      <c r="K208" s="5"/>
      <c r="L208" s="5"/>
      <c r="M208" s="181">
        <v>15100000</v>
      </c>
      <c r="N208" s="181">
        <v>15100000</v>
      </c>
      <c r="O208" s="108" t="s">
        <v>1527</v>
      </c>
      <c r="P208" s="109"/>
    </row>
    <row r="209" spans="1:16" s="3" customFormat="1" ht="24.95" customHeight="1" outlineLevel="2" x14ac:dyDescent="0.25">
      <c r="B209" s="5" t="s">
        <v>1059</v>
      </c>
      <c r="C209" s="5" t="s">
        <v>1080</v>
      </c>
      <c r="D209" s="108">
        <v>92913</v>
      </c>
      <c r="E209" s="5" t="s">
        <v>758</v>
      </c>
      <c r="F209" s="5" t="s">
        <v>759</v>
      </c>
      <c r="G209" s="5" t="s">
        <v>760</v>
      </c>
      <c r="H209" s="5"/>
      <c r="I209" s="5"/>
      <c r="J209" s="5"/>
      <c r="K209" s="5" t="s">
        <v>526</v>
      </c>
      <c r="L209" s="5" t="s">
        <v>766</v>
      </c>
      <c r="M209" s="181">
        <f>40000000+10000000</f>
        <v>50000000</v>
      </c>
      <c r="N209" s="181">
        <v>8110339</v>
      </c>
      <c r="O209" s="108" t="s">
        <v>1541</v>
      </c>
      <c r="P209" s="109"/>
    </row>
    <row r="210" spans="1:16" s="3" customFormat="1" ht="24.95" customHeight="1" outlineLevel="1" x14ac:dyDescent="0.25">
      <c r="B210" s="5"/>
      <c r="C210" s="1" t="s">
        <v>1351</v>
      </c>
      <c r="D210" s="108"/>
      <c r="E210" s="5"/>
      <c r="F210" s="5"/>
      <c r="G210" s="5"/>
      <c r="H210" s="5"/>
      <c r="I210" s="5"/>
      <c r="J210" s="5"/>
      <c r="K210" s="5"/>
      <c r="L210" s="5"/>
      <c r="M210" s="182">
        <f>SUBTOTAL(9,M198:M209)</f>
        <v>564600000</v>
      </c>
      <c r="N210" s="182">
        <f>SUBTOTAL(9,N198:N209)</f>
        <v>272752233</v>
      </c>
      <c r="O210" s="5"/>
      <c r="P210" s="155"/>
    </row>
    <row r="211" spans="1:16" s="3" customFormat="1" ht="24.95" customHeight="1" outlineLevel="2" x14ac:dyDescent="0.25">
      <c r="B211" s="5" t="s">
        <v>1059</v>
      </c>
      <c r="C211" s="5" t="s">
        <v>1096</v>
      </c>
      <c r="D211" s="108"/>
      <c r="E211" s="5" t="s">
        <v>758</v>
      </c>
      <c r="F211" s="5"/>
      <c r="G211" s="5" t="s">
        <v>760</v>
      </c>
      <c r="H211" s="5"/>
      <c r="I211" s="5"/>
      <c r="J211" s="5"/>
      <c r="K211" s="5" t="s">
        <v>526</v>
      </c>
      <c r="L211" s="5" t="s">
        <v>1269</v>
      </c>
      <c r="M211" s="181">
        <v>25000000</v>
      </c>
      <c r="N211" s="181">
        <v>10855516</v>
      </c>
      <c r="O211" s="5"/>
      <c r="P211" s="109"/>
    </row>
    <row r="212" spans="1:16" s="3" customFormat="1" ht="24.95" customHeight="1" outlineLevel="2" x14ac:dyDescent="0.25">
      <c r="B212" s="5" t="s">
        <v>1059</v>
      </c>
      <c r="C212" s="5" t="s">
        <v>1096</v>
      </c>
      <c r="D212" s="108"/>
      <c r="E212" s="5" t="s">
        <v>1356</v>
      </c>
      <c r="F212" s="5"/>
      <c r="G212" s="5"/>
      <c r="H212" s="5"/>
      <c r="I212" s="5"/>
      <c r="J212" s="5"/>
      <c r="K212" s="5"/>
      <c r="L212" s="5"/>
      <c r="M212" s="181">
        <v>45000000</v>
      </c>
      <c r="N212" s="181">
        <v>22940001</v>
      </c>
      <c r="O212" s="108" t="s">
        <v>1534</v>
      </c>
      <c r="P212" s="155"/>
    </row>
    <row r="213" spans="1:16" s="3" customFormat="1" ht="24.95" customHeight="1" outlineLevel="1" x14ac:dyDescent="0.25">
      <c r="B213" s="5"/>
      <c r="C213" s="1" t="s">
        <v>1352</v>
      </c>
      <c r="D213" s="108"/>
      <c r="E213" s="5"/>
      <c r="F213" s="5"/>
      <c r="G213" s="5"/>
      <c r="H213" s="5"/>
      <c r="I213" s="5"/>
      <c r="J213" s="1"/>
      <c r="K213" s="5"/>
      <c r="L213" s="5"/>
      <c r="M213" s="182">
        <f>SUBTOTAL(9,M211:M212)</f>
        <v>70000000</v>
      </c>
      <c r="N213" s="182">
        <f>SUBTOTAL(9,N211:N212)</f>
        <v>33795517</v>
      </c>
      <c r="O213" s="5"/>
      <c r="P213" s="155"/>
    </row>
    <row r="214" spans="1:16" s="3" customFormat="1" ht="24.95" customHeight="1" outlineLevel="2" x14ac:dyDescent="0.25">
      <c r="B214" s="5" t="s">
        <v>1072</v>
      </c>
      <c r="C214" s="5" t="s">
        <v>1073</v>
      </c>
      <c r="D214" s="108"/>
      <c r="E214" s="5" t="s">
        <v>1029</v>
      </c>
      <c r="F214" s="5" t="s">
        <v>1015</v>
      </c>
      <c r="G214" s="5" t="s">
        <v>554</v>
      </c>
      <c r="H214" s="105" t="s">
        <v>575</v>
      </c>
      <c r="I214" s="105">
        <v>1</v>
      </c>
      <c r="J214" s="5" t="s">
        <v>576</v>
      </c>
      <c r="K214" s="105" t="s">
        <v>555</v>
      </c>
      <c r="L214" s="5" t="s">
        <v>577</v>
      </c>
      <c r="M214" s="181">
        <v>2600000</v>
      </c>
      <c r="N214" s="181"/>
      <c r="O214" s="5"/>
      <c r="P214" s="155"/>
    </row>
    <row r="215" spans="1:16" s="3" customFormat="1" ht="24.95" customHeight="1" outlineLevel="2" x14ac:dyDescent="0.25">
      <c r="B215" s="5" t="s">
        <v>1072</v>
      </c>
      <c r="C215" s="5" t="s">
        <v>1073</v>
      </c>
      <c r="D215" s="108"/>
      <c r="E215" s="5" t="s">
        <v>1029</v>
      </c>
      <c r="F215" s="5" t="s">
        <v>1015</v>
      </c>
      <c r="G215" s="5" t="s">
        <v>554</v>
      </c>
      <c r="H215" s="105" t="s">
        <v>575</v>
      </c>
      <c r="I215" s="105">
        <v>1</v>
      </c>
      <c r="J215" s="5" t="s">
        <v>578</v>
      </c>
      <c r="K215" s="105" t="s">
        <v>555</v>
      </c>
      <c r="L215" s="5" t="s">
        <v>579</v>
      </c>
      <c r="M215" s="181">
        <v>2600000</v>
      </c>
      <c r="N215" s="181">
        <v>2600000</v>
      </c>
      <c r="O215" s="5"/>
      <c r="P215" s="155"/>
    </row>
    <row r="216" spans="1:16" s="3" customFormat="1" ht="24.95" customHeight="1" outlineLevel="2" x14ac:dyDescent="0.25">
      <c r="B216" s="5" t="s">
        <v>1072</v>
      </c>
      <c r="C216" s="5" t="s">
        <v>1073</v>
      </c>
      <c r="D216" s="5"/>
      <c r="E216" s="5" t="s">
        <v>1027</v>
      </c>
      <c r="F216" s="5" t="s">
        <v>247</v>
      </c>
      <c r="G216" s="5" t="s">
        <v>201</v>
      </c>
      <c r="H216" s="5" t="s">
        <v>286</v>
      </c>
      <c r="I216" s="5">
        <v>1</v>
      </c>
      <c r="J216" s="5" t="s">
        <v>287</v>
      </c>
      <c r="K216" s="5" t="s">
        <v>16</v>
      </c>
      <c r="L216" s="5" t="s">
        <v>288</v>
      </c>
      <c r="M216" s="181">
        <v>6000000</v>
      </c>
      <c r="N216" s="181">
        <v>5980000</v>
      </c>
      <c r="O216" s="5"/>
      <c r="P216" s="155"/>
    </row>
    <row r="217" spans="1:16" s="3" customFormat="1" ht="24.95" customHeight="1" outlineLevel="2" x14ac:dyDescent="0.25">
      <c r="B217" s="5" t="s">
        <v>1072</v>
      </c>
      <c r="C217" s="5" t="s">
        <v>1073</v>
      </c>
      <c r="D217" s="108"/>
      <c r="E217" s="5" t="s">
        <v>1026</v>
      </c>
      <c r="F217" s="5" t="s">
        <v>685</v>
      </c>
      <c r="G217" s="105" t="s">
        <v>667</v>
      </c>
      <c r="H217" s="5" t="s">
        <v>1358</v>
      </c>
      <c r="I217" s="5"/>
      <c r="J217" s="5"/>
      <c r="K217" s="5"/>
      <c r="L217" s="5" t="s">
        <v>1359</v>
      </c>
      <c r="M217" s="181">
        <f>+(1160000*1.15*5)</f>
        <v>6670000</v>
      </c>
      <c r="N217" s="181">
        <v>6500000</v>
      </c>
      <c r="O217" s="5"/>
      <c r="P217" s="155"/>
    </row>
    <row r="218" spans="1:16" s="3" customFormat="1" ht="24.95" customHeight="1" outlineLevel="2" x14ac:dyDescent="0.25">
      <c r="B218" s="5" t="s">
        <v>1072</v>
      </c>
      <c r="C218" s="5" t="s">
        <v>1073</v>
      </c>
      <c r="D218" s="108"/>
      <c r="E218" s="5" t="s">
        <v>1357</v>
      </c>
      <c r="F218" s="5"/>
      <c r="G218" s="105"/>
      <c r="H218" s="5"/>
      <c r="I218" s="5"/>
      <c r="J218" s="5"/>
      <c r="K218" s="5"/>
      <c r="L218" s="5"/>
      <c r="M218" s="181">
        <v>15000000</v>
      </c>
      <c r="N218" s="181">
        <v>3946320</v>
      </c>
      <c r="O218" s="5"/>
      <c r="P218" s="155"/>
    </row>
    <row r="219" spans="1:16" s="3" customFormat="1" ht="24.95" customHeight="1" outlineLevel="2" x14ac:dyDescent="0.25">
      <c r="B219" s="5" t="s">
        <v>1072</v>
      </c>
      <c r="C219" s="5" t="s">
        <v>1073</v>
      </c>
      <c r="D219" s="108"/>
      <c r="E219" s="5" t="s">
        <v>996</v>
      </c>
      <c r="F219" s="5" t="s">
        <v>997</v>
      </c>
      <c r="G219" s="5" t="s">
        <v>1003</v>
      </c>
      <c r="H219" s="5" t="s">
        <v>1004</v>
      </c>
      <c r="I219" s="5" t="s">
        <v>957</v>
      </c>
      <c r="J219" s="5" t="s">
        <v>1003</v>
      </c>
      <c r="K219" s="5" t="s">
        <v>1001</v>
      </c>
      <c r="L219" s="5" t="s">
        <v>1005</v>
      </c>
      <c r="M219" s="181">
        <v>12775925</v>
      </c>
      <c r="N219" s="181">
        <v>12148681</v>
      </c>
      <c r="O219" s="5"/>
      <c r="P219" s="155"/>
    </row>
    <row r="220" spans="1:16" s="3" customFormat="1" ht="24.95" customHeight="1" outlineLevel="2" x14ac:dyDescent="0.25">
      <c r="A220" s="4"/>
      <c r="B220" s="5" t="s">
        <v>1072</v>
      </c>
      <c r="C220" s="5" t="s">
        <v>1073</v>
      </c>
      <c r="D220" s="108"/>
      <c r="E220" s="5" t="s">
        <v>996</v>
      </c>
      <c r="F220" s="5" t="s">
        <v>997</v>
      </c>
      <c r="G220" s="5" t="s">
        <v>1003</v>
      </c>
      <c r="H220" s="5" t="s">
        <v>1006</v>
      </c>
      <c r="I220" s="5" t="s">
        <v>957</v>
      </c>
      <c r="J220" s="5" t="s">
        <v>1003</v>
      </c>
      <c r="K220" s="5" t="s">
        <v>1001</v>
      </c>
      <c r="L220" s="5"/>
      <c r="M220" s="181">
        <v>5200000</v>
      </c>
      <c r="N220" s="181">
        <v>3900000</v>
      </c>
      <c r="O220" s="5"/>
      <c r="P220" s="155"/>
    </row>
    <row r="221" spans="1:16" s="3" customFormat="1" ht="24.95" customHeight="1" outlineLevel="1" x14ac:dyDescent="0.25">
      <c r="A221" s="4"/>
      <c r="B221" s="5"/>
      <c r="C221" s="1" t="s">
        <v>1353</v>
      </c>
      <c r="D221" s="108"/>
      <c r="E221" s="5"/>
      <c r="F221" s="5"/>
      <c r="G221" s="5"/>
      <c r="H221" s="5"/>
      <c r="I221" s="5"/>
      <c r="J221" s="5"/>
      <c r="K221" s="5"/>
      <c r="L221" s="5"/>
      <c r="M221" s="182">
        <f>SUBTOTAL(9,M214:M220)</f>
        <v>50845925</v>
      </c>
      <c r="N221" s="182">
        <f>SUBTOTAL(9,N214:N220)</f>
        <v>35075001</v>
      </c>
      <c r="O221" s="5"/>
      <c r="P221" s="155"/>
    </row>
    <row r="222" spans="1:16" s="3" customFormat="1" ht="24.95" customHeight="1" outlineLevel="1" x14ac:dyDescent="0.25">
      <c r="A222" s="4"/>
      <c r="B222" s="5" t="s">
        <v>1084</v>
      </c>
      <c r="C222" s="5" t="s">
        <v>638</v>
      </c>
      <c r="D222" s="108"/>
      <c r="E222" s="5" t="s">
        <v>624</v>
      </c>
      <c r="F222" s="5" t="s">
        <v>625</v>
      </c>
      <c r="G222" s="5"/>
      <c r="H222" s="5" t="s">
        <v>636</v>
      </c>
      <c r="I222" s="5">
        <v>12</v>
      </c>
      <c r="J222" s="5" t="s">
        <v>636</v>
      </c>
      <c r="K222" s="5" t="s">
        <v>350</v>
      </c>
      <c r="L222" s="5" t="s">
        <v>637</v>
      </c>
      <c r="M222" s="181">
        <v>70000000</v>
      </c>
      <c r="N222" s="181">
        <v>27079833</v>
      </c>
      <c r="O222" s="108" t="s">
        <v>1541</v>
      </c>
      <c r="P222" s="155"/>
    </row>
    <row r="223" spans="1:16" ht="24.95" customHeight="1" outlineLevel="2" x14ac:dyDescent="0.25">
      <c r="B223" s="5" t="s">
        <v>1084</v>
      </c>
      <c r="C223" s="5" t="s">
        <v>1515</v>
      </c>
      <c r="D223" s="108"/>
      <c r="E223" s="5" t="s">
        <v>624</v>
      </c>
      <c r="F223" s="5" t="s">
        <v>625</v>
      </c>
      <c r="G223" s="5"/>
      <c r="H223" s="5" t="s">
        <v>1516</v>
      </c>
      <c r="I223" s="5"/>
      <c r="J223" s="5"/>
      <c r="K223" s="5"/>
      <c r="L223" s="5"/>
      <c r="M223" s="181">
        <v>130000000</v>
      </c>
      <c r="N223" s="181">
        <v>100377100</v>
      </c>
      <c r="O223" s="5"/>
      <c r="P223" s="155"/>
    </row>
    <row r="224" spans="1:16" s="4" customFormat="1" ht="24.95" customHeight="1" outlineLevel="1" x14ac:dyDescent="0.25">
      <c r="B224" s="5"/>
      <c r="C224" s="1" t="s">
        <v>1084</v>
      </c>
      <c r="D224" s="108"/>
      <c r="E224" s="5"/>
      <c r="F224" s="5"/>
      <c r="G224" s="5"/>
      <c r="H224" s="5"/>
      <c r="I224" s="5"/>
      <c r="J224" s="5"/>
      <c r="K224" s="5"/>
      <c r="L224" s="5"/>
      <c r="M224" s="182">
        <f>+M223+M222</f>
        <v>200000000</v>
      </c>
      <c r="N224" s="182">
        <f>+N223+N222</f>
        <v>127456933</v>
      </c>
      <c r="O224" s="5"/>
      <c r="P224" s="155"/>
    </row>
    <row r="225" spans="2:18" s="4" customFormat="1" ht="24.95" customHeight="1" outlineLevel="2" x14ac:dyDescent="0.25">
      <c r="B225" s="5" t="s">
        <v>1084</v>
      </c>
      <c r="C225" s="5" t="s">
        <v>1082</v>
      </c>
      <c r="D225" s="108"/>
      <c r="E225" s="5" t="s">
        <v>1357</v>
      </c>
      <c r="F225" s="5" t="s">
        <v>1357</v>
      </c>
      <c r="G225" s="5"/>
      <c r="H225" s="5"/>
      <c r="I225" s="5"/>
      <c r="J225" s="5"/>
      <c r="K225" s="5"/>
      <c r="L225" s="5"/>
      <c r="M225" s="181">
        <v>1800000</v>
      </c>
      <c r="N225" s="181">
        <v>1158653</v>
      </c>
      <c r="O225" s="5"/>
      <c r="P225" s="155"/>
    </row>
    <row r="226" spans="2:18" ht="24.95" customHeight="1" outlineLevel="2" x14ac:dyDescent="0.25">
      <c r="B226" s="5" t="s">
        <v>1084</v>
      </c>
      <c r="C226" s="5" t="s">
        <v>1082</v>
      </c>
      <c r="D226" s="108"/>
      <c r="E226" s="5" t="s">
        <v>758</v>
      </c>
      <c r="F226" s="5" t="s">
        <v>759</v>
      </c>
      <c r="G226" s="5" t="s">
        <v>767</v>
      </c>
      <c r="H226" s="5"/>
      <c r="I226" s="5"/>
      <c r="J226" s="5"/>
      <c r="K226" s="5" t="s">
        <v>526</v>
      </c>
      <c r="L226" s="5" t="s">
        <v>1514</v>
      </c>
      <c r="M226" s="181">
        <v>1028000</v>
      </c>
      <c r="N226" s="181">
        <v>295200</v>
      </c>
      <c r="O226" s="5"/>
      <c r="P226" s="155"/>
    </row>
    <row r="227" spans="2:18" s="4" customFormat="1" ht="24.95" customHeight="1" outlineLevel="1" x14ac:dyDescent="0.25">
      <c r="B227" s="5"/>
      <c r="C227" s="1" t="s">
        <v>1354</v>
      </c>
      <c r="D227" s="108"/>
      <c r="E227" s="5"/>
      <c r="F227" s="5"/>
      <c r="G227" s="5"/>
      <c r="H227" s="5"/>
      <c r="I227" s="5"/>
      <c r="J227" s="5"/>
      <c r="K227" s="5"/>
      <c r="L227" s="5"/>
      <c r="M227" s="182">
        <f>SUBTOTAL(9,M225:M226)</f>
        <v>2828000</v>
      </c>
      <c r="N227" s="182">
        <f>SUBTOTAL(9,N225:N226)</f>
        <v>1453853</v>
      </c>
      <c r="O227" s="276"/>
      <c r="P227" s="155"/>
    </row>
    <row r="228" spans="2:18" s="4" customFormat="1" ht="24.95" customHeight="1" outlineLevel="1" x14ac:dyDescent="0.25">
      <c r="B228" s="5" t="s">
        <v>1360</v>
      </c>
      <c r="C228" s="5" t="s">
        <v>1402</v>
      </c>
      <c r="D228" s="108">
        <v>3229101</v>
      </c>
      <c r="E228" s="5" t="s">
        <v>714</v>
      </c>
      <c r="F228" s="5" t="s">
        <v>1022</v>
      </c>
      <c r="G228" s="5" t="s">
        <v>220</v>
      </c>
      <c r="H228" s="5" t="s">
        <v>731</v>
      </c>
      <c r="I228" s="5">
        <v>1</v>
      </c>
      <c r="J228" s="5" t="s">
        <v>225</v>
      </c>
      <c r="K228" s="5" t="s">
        <v>222</v>
      </c>
      <c r="L228" s="5" t="s">
        <v>732</v>
      </c>
      <c r="M228" s="181">
        <v>100000000</v>
      </c>
      <c r="N228" s="181"/>
      <c r="O228" s="5"/>
      <c r="P228" s="155"/>
    </row>
    <row r="229" spans="2:18" s="4" customFormat="1" ht="24.95" customHeight="1" outlineLevel="1" x14ac:dyDescent="0.25">
      <c r="B229" s="5" t="s">
        <v>1052</v>
      </c>
      <c r="C229" s="5" t="s">
        <v>1053</v>
      </c>
      <c r="D229" s="108">
        <v>45250</v>
      </c>
      <c r="E229" s="5" t="s">
        <v>590</v>
      </c>
      <c r="F229" s="5" t="s">
        <v>1023</v>
      </c>
      <c r="G229" s="5" t="s">
        <v>1093</v>
      </c>
      <c r="H229" s="5"/>
      <c r="I229" s="5"/>
      <c r="J229" s="5"/>
      <c r="K229" s="5" t="s">
        <v>1093</v>
      </c>
      <c r="L229" s="5" t="s">
        <v>1093</v>
      </c>
      <c r="M229" s="181">
        <v>1800210000</v>
      </c>
      <c r="N229" s="181">
        <v>1799541824</v>
      </c>
      <c r="O229" s="108" t="s">
        <v>1528</v>
      </c>
      <c r="P229" s="155"/>
    </row>
    <row r="230" spans="2:18" s="4" customFormat="1" ht="24.95" customHeight="1" outlineLevel="1" x14ac:dyDescent="0.25">
      <c r="B230" s="5" t="s">
        <v>1360</v>
      </c>
      <c r="C230" s="5" t="s">
        <v>1361</v>
      </c>
      <c r="D230" s="108">
        <v>5</v>
      </c>
      <c r="E230" s="5" t="s">
        <v>785</v>
      </c>
      <c r="F230" s="5" t="s">
        <v>786</v>
      </c>
      <c r="G230" s="5" t="s">
        <v>956</v>
      </c>
      <c r="H230" s="5" t="s">
        <v>956</v>
      </c>
      <c r="I230" s="5" t="s">
        <v>957</v>
      </c>
      <c r="J230" s="5" t="s">
        <v>958</v>
      </c>
      <c r="K230" s="5" t="s">
        <v>959</v>
      </c>
      <c r="L230" s="5" t="s">
        <v>960</v>
      </c>
      <c r="M230" s="181">
        <v>220000000</v>
      </c>
      <c r="N230" s="181">
        <v>220000000</v>
      </c>
      <c r="O230" s="108" t="s">
        <v>1542</v>
      </c>
      <c r="P230" s="155"/>
    </row>
    <row r="231" spans="2:18" s="4" customFormat="1" ht="24.95" customHeight="1" outlineLevel="1" x14ac:dyDescent="0.25">
      <c r="B231" s="5" t="s">
        <v>1360</v>
      </c>
      <c r="C231" s="5" t="s">
        <v>1362</v>
      </c>
      <c r="D231" s="108"/>
      <c r="E231" s="5" t="s">
        <v>1027</v>
      </c>
      <c r="F231" s="5"/>
      <c r="G231" s="5"/>
      <c r="H231" s="5"/>
      <c r="I231" s="5"/>
      <c r="J231" s="5"/>
      <c r="K231" s="5"/>
      <c r="L231" s="5" t="s">
        <v>1093</v>
      </c>
      <c r="M231" s="181">
        <f>50000000+474626855</f>
        <v>524626855</v>
      </c>
      <c r="N231" s="181">
        <v>114637200</v>
      </c>
      <c r="O231" s="108" t="s">
        <v>1544</v>
      </c>
      <c r="P231" s="155"/>
    </row>
    <row r="232" spans="2:18" s="4" customFormat="1" ht="24.95" customHeight="1" outlineLevel="1" x14ac:dyDescent="0.25">
      <c r="B232" s="5" t="s">
        <v>1360</v>
      </c>
      <c r="C232" s="5" t="s">
        <v>1363</v>
      </c>
      <c r="D232" s="108"/>
      <c r="E232" s="5" t="s">
        <v>1337</v>
      </c>
      <c r="F232" s="5"/>
      <c r="G232" s="5"/>
      <c r="H232" s="5"/>
      <c r="I232" s="5"/>
      <c r="J232" s="5"/>
      <c r="K232" s="5"/>
      <c r="L232" s="5" t="s">
        <v>1093</v>
      </c>
      <c r="M232" s="181">
        <v>150000000</v>
      </c>
      <c r="N232" s="181">
        <v>28418375</v>
      </c>
      <c r="O232" s="108" t="s">
        <v>1543</v>
      </c>
      <c r="P232" s="155"/>
    </row>
    <row r="233" spans="2:18" ht="24.95" customHeight="1" x14ac:dyDescent="0.25">
      <c r="R233" s="274"/>
    </row>
    <row r="234" spans="2:18" ht="24.95" customHeight="1" x14ac:dyDescent="0.25">
      <c r="R234" s="274"/>
    </row>
  </sheetData>
  <autoFilter ref="B1:P234"/>
  <sortState ref="A1:S589">
    <sortCondition ref="A1:A589"/>
    <sortCondition ref="B1:B589"/>
    <sortCondition ref="C1:C589"/>
    <sortCondition ref="E1:E589"/>
  </sortState>
  <pageMargins left="0.7" right="0.7" top="0.75" bottom="0.75" header="0.3" footer="0.3"/>
  <pageSetup scale="10"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workbookViewId="0">
      <selection activeCell="H2" sqref="H2"/>
    </sheetView>
  </sheetViews>
  <sheetFormatPr baseColWidth="10" defaultRowHeight="15" x14ac:dyDescent="0.25"/>
  <cols>
    <col min="1" max="1" width="31.7109375" customWidth="1"/>
    <col min="3" max="3" width="26.140625" customWidth="1"/>
    <col min="6" max="6" width="11.85546875" style="97" bestFit="1" customWidth="1"/>
    <col min="7" max="7" width="11.85546875" bestFit="1" customWidth="1"/>
    <col min="8" max="8" width="13.42578125" style="290" bestFit="1" customWidth="1"/>
  </cols>
  <sheetData>
    <row r="1" spans="1:8" x14ac:dyDescent="0.25">
      <c r="A1" s="106" t="s">
        <v>1055</v>
      </c>
      <c r="B1" s="106" t="s">
        <v>1056</v>
      </c>
      <c r="C1" s="94" t="s">
        <v>3</v>
      </c>
      <c r="D1" s="94" t="s">
        <v>4</v>
      </c>
      <c r="E1" s="94" t="s">
        <v>5</v>
      </c>
      <c r="F1" s="94" t="s">
        <v>1513</v>
      </c>
      <c r="G1" s="94" t="s">
        <v>1498</v>
      </c>
      <c r="H1" s="285" t="s">
        <v>1548</v>
      </c>
    </row>
    <row r="2" spans="1:8" ht="63.75" x14ac:dyDescent="0.25">
      <c r="A2" s="5" t="s">
        <v>1070</v>
      </c>
      <c r="B2" s="5">
        <v>3899998</v>
      </c>
      <c r="C2" s="5" t="s">
        <v>365</v>
      </c>
      <c r="D2" s="5">
        <v>2</v>
      </c>
      <c r="E2" s="105" t="s">
        <v>366</v>
      </c>
      <c r="F2" s="181">
        <v>508600</v>
      </c>
      <c r="G2" s="181">
        <v>456000</v>
      </c>
      <c r="H2"/>
    </row>
    <row r="3" spans="1:8" ht="38.25" x14ac:dyDescent="0.25">
      <c r="A3" s="5" t="s">
        <v>1070</v>
      </c>
      <c r="B3" s="5">
        <v>3899998</v>
      </c>
      <c r="C3" s="5" t="s">
        <v>380</v>
      </c>
      <c r="D3" s="5">
        <v>5</v>
      </c>
      <c r="E3" s="105" t="s">
        <v>366</v>
      </c>
      <c r="F3" s="181">
        <v>678750</v>
      </c>
      <c r="G3" s="181">
        <v>675000</v>
      </c>
      <c r="H3"/>
    </row>
    <row r="4" spans="1:8" ht="38.25" x14ac:dyDescent="0.25">
      <c r="A4" s="5" t="s">
        <v>1070</v>
      </c>
      <c r="B4" s="5">
        <v>3891104</v>
      </c>
      <c r="C4" s="5" t="s">
        <v>406</v>
      </c>
      <c r="D4" s="5">
        <v>1</v>
      </c>
      <c r="E4" s="105" t="s">
        <v>366</v>
      </c>
      <c r="F4" s="181">
        <v>45000</v>
      </c>
      <c r="G4" s="181">
        <v>22200</v>
      </c>
      <c r="H4">
        <v>1</v>
      </c>
    </row>
    <row r="5" spans="1:8" ht="38.25" x14ac:dyDescent="0.25">
      <c r="A5" s="5" t="s">
        <v>1070</v>
      </c>
      <c r="B5" s="5">
        <v>3542006</v>
      </c>
      <c r="C5" s="5" t="s">
        <v>407</v>
      </c>
      <c r="D5" s="5">
        <v>6</v>
      </c>
      <c r="E5" s="105" t="s">
        <v>366</v>
      </c>
      <c r="F5" s="181">
        <v>168000</v>
      </c>
      <c r="G5" s="181">
        <v>54600</v>
      </c>
      <c r="H5">
        <v>6</v>
      </c>
    </row>
    <row r="6" spans="1:8" ht="51" x14ac:dyDescent="0.25">
      <c r="A6" s="5" t="s">
        <v>1070</v>
      </c>
      <c r="B6" s="108">
        <v>3513001</v>
      </c>
      <c r="C6" s="5" t="s">
        <v>409</v>
      </c>
      <c r="D6" s="5">
        <v>3</v>
      </c>
      <c r="E6" s="105" t="s">
        <v>366</v>
      </c>
      <c r="F6" s="181">
        <v>6620093</v>
      </c>
      <c r="G6" s="181">
        <v>5676000</v>
      </c>
      <c r="H6"/>
    </row>
    <row r="7" spans="1:8" ht="51" x14ac:dyDescent="0.25">
      <c r="A7" s="5" t="s">
        <v>1070</v>
      </c>
      <c r="B7" s="108">
        <v>3513001</v>
      </c>
      <c r="C7" s="5" t="s">
        <v>409</v>
      </c>
      <c r="D7" s="5">
        <v>3</v>
      </c>
      <c r="E7" s="5" t="s">
        <v>366</v>
      </c>
      <c r="F7" s="181">
        <v>6620092</v>
      </c>
      <c r="G7" s="181">
        <v>5676000</v>
      </c>
      <c r="H7"/>
    </row>
    <row r="8" spans="1:8" ht="63.75" x14ac:dyDescent="0.25">
      <c r="A8" s="5" t="s">
        <v>1070</v>
      </c>
      <c r="B8" s="108">
        <v>3212905</v>
      </c>
      <c r="C8" s="5" t="s">
        <v>845</v>
      </c>
      <c r="D8" s="5" t="s">
        <v>846</v>
      </c>
      <c r="E8" s="5" t="s">
        <v>847</v>
      </c>
      <c r="F8" s="181">
        <v>3132000</v>
      </c>
      <c r="G8" s="181">
        <v>2550000</v>
      </c>
      <c r="H8">
        <v>150</v>
      </c>
    </row>
    <row r="9" spans="1:8" ht="63.75" x14ac:dyDescent="0.25">
      <c r="A9" s="5" t="s">
        <v>1070</v>
      </c>
      <c r="B9" s="108">
        <v>3212905</v>
      </c>
      <c r="C9" s="5" t="s">
        <v>850</v>
      </c>
      <c r="D9" s="5" t="s">
        <v>851</v>
      </c>
      <c r="E9" s="5" t="s">
        <v>847</v>
      </c>
      <c r="F9" s="181">
        <v>678500</v>
      </c>
      <c r="G9" s="181">
        <v>410000</v>
      </c>
      <c r="H9">
        <v>20</v>
      </c>
    </row>
    <row r="10" spans="1:8" ht="63.75" x14ac:dyDescent="0.25">
      <c r="A10" s="5" t="s">
        <v>1070</v>
      </c>
      <c r="B10" s="108">
        <v>3212905</v>
      </c>
      <c r="C10" s="5" t="s">
        <v>852</v>
      </c>
      <c r="D10" s="5" t="s">
        <v>853</v>
      </c>
      <c r="E10" s="5" t="s">
        <v>847</v>
      </c>
      <c r="F10" s="181">
        <v>659385</v>
      </c>
      <c r="G10" s="181">
        <v>450000</v>
      </c>
      <c r="H10" s="286">
        <v>3</v>
      </c>
    </row>
    <row r="11" spans="1:8" ht="63.75" x14ac:dyDescent="0.25">
      <c r="A11" s="5" t="s">
        <v>1070</v>
      </c>
      <c r="B11" s="108">
        <v>3699010</v>
      </c>
      <c r="C11" s="5" t="s">
        <v>854</v>
      </c>
      <c r="D11" s="5" t="s">
        <v>855</v>
      </c>
      <c r="E11" s="5" t="s">
        <v>847</v>
      </c>
      <c r="F11" s="181">
        <v>935808</v>
      </c>
      <c r="G11" s="181">
        <v>105000</v>
      </c>
      <c r="H11">
        <v>50</v>
      </c>
    </row>
    <row r="12" spans="1:8" ht="63.75" x14ac:dyDescent="0.25">
      <c r="A12" s="5" t="s">
        <v>1070</v>
      </c>
      <c r="B12" s="108">
        <v>3699010</v>
      </c>
      <c r="C12" s="5" t="s">
        <v>856</v>
      </c>
      <c r="D12" s="5" t="s">
        <v>855</v>
      </c>
      <c r="E12" s="5" t="s">
        <v>847</v>
      </c>
      <c r="F12" s="181">
        <v>787636</v>
      </c>
      <c r="G12" s="181">
        <v>65000</v>
      </c>
      <c r="H12">
        <v>50</v>
      </c>
    </row>
    <row r="13" spans="1:8" ht="63.75" x14ac:dyDescent="0.25">
      <c r="A13" s="5" t="s">
        <v>1070</v>
      </c>
      <c r="B13" s="108">
        <v>3699010</v>
      </c>
      <c r="C13" s="5" t="s">
        <v>857</v>
      </c>
      <c r="D13" s="5" t="s">
        <v>858</v>
      </c>
      <c r="E13" s="5" t="s">
        <v>847</v>
      </c>
      <c r="F13" s="181">
        <v>2062500.0000000002</v>
      </c>
      <c r="G13" s="181">
        <v>1850000</v>
      </c>
      <c r="H13">
        <v>18</v>
      </c>
    </row>
    <row r="14" spans="1:8" ht="63.75" x14ac:dyDescent="0.25">
      <c r="A14" s="5" t="s">
        <v>1070</v>
      </c>
      <c r="B14" s="108">
        <v>3212898</v>
      </c>
      <c r="C14" s="5" t="s">
        <v>859</v>
      </c>
      <c r="D14" s="5" t="s">
        <v>855</v>
      </c>
      <c r="E14" s="5" t="s">
        <v>847</v>
      </c>
      <c r="F14" s="181">
        <v>173250.00000000003</v>
      </c>
      <c r="G14" s="181">
        <v>170000</v>
      </c>
      <c r="H14">
        <v>50</v>
      </c>
    </row>
    <row r="15" spans="1:8" ht="63.75" x14ac:dyDescent="0.25">
      <c r="A15" s="5" t="s">
        <v>1070</v>
      </c>
      <c r="B15" s="108">
        <v>3212898</v>
      </c>
      <c r="C15" s="5" t="s">
        <v>860</v>
      </c>
      <c r="D15" s="5" t="s">
        <v>855</v>
      </c>
      <c r="E15" s="5" t="s">
        <v>847</v>
      </c>
      <c r="F15" s="181">
        <v>32010</v>
      </c>
      <c r="G15" s="181">
        <v>31500</v>
      </c>
      <c r="H15" s="287">
        <f>50</f>
        <v>50</v>
      </c>
    </row>
    <row r="16" spans="1:8" ht="63.75" x14ac:dyDescent="0.25">
      <c r="A16" s="5" t="s">
        <v>1070</v>
      </c>
      <c r="B16" s="108">
        <v>3212905</v>
      </c>
      <c r="C16" s="5" t="s">
        <v>861</v>
      </c>
      <c r="D16" s="5" t="s">
        <v>862</v>
      </c>
      <c r="E16" s="5" t="s">
        <v>847</v>
      </c>
      <c r="F16" s="181">
        <v>22572.000000000004</v>
      </c>
      <c r="G16" s="181">
        <v>14700</v>
      </c>
      <c r="H16" s="181">
        <v>100</v>
      </c>
    </row>
    <row r="17" spans="1:8" ht="63.75" x14ac:dyDescent="0.25">
      <c r="A17" s="5" t="s">
        <v>1070</v>
      </c>
      <c r="B17" s="108">
        <v>3219206</v>
      </c>
      <c r="C17" s="5" t="s">
        <v>863</v>
      </c>
      <c r="D17" s="5" t="s">
        <v>858</v>
      </c>
      <c r="E17" s="5" t="s">
        <v>847</v>
      </c>
      <c r="F17" s="181">
        <v>990000.00000000012</v>
      </c>
      <c r="G17" s="181">
        <v>150000</v>
      </c>
      <c r="H17" s="181">
        <v>500</v>
      </c>
    </row>
    <row r="18" spans="1:8" ht="63.75" x14ac:dyDescent="0.25">
      <c r="A18" s="5" t="s">
        <v>1070</v>
      </c>
      <c r="B18" s="108">
        <v>3219206</v>
      </c>
      <c r="C18" s="5" t="s">
        <v>864</v>
      </c>
      <c r="D18" s="5" t="s">
        <v>858</v>
      </c>
      <c r="E18" s="5" t="s">
        <v>847</v>
      </c>
      <c r="F18" s="181">
        <v>546978</v>
      </c>
      <c r="G18" s="181">
        <v>217500</v>
      </c>
      <c r="H18" s="181"/>
    </row>
    <row r="19" spans="1:8" ht="63.75" x14ac:dyDescent="0.25">
      <c r="A19" s="5" t="s">
        <v>1070</v>
      </c>
      <c r="B19" s="108">
        <v>3891103</v>
      </c>
      <c r="C19" s="5" t="s">
        <v>865</v>
      </c>
      <c r="D19" s="5" t="s">
        <v>862</v>
      </c>
      <c r="E19" s="5" t="s">
        <v>847</v>
      </c>
      <c r="F19" s="181">
        <v>87780.000000000015</v>
      </c>
      <c r="G19" s="181">
        <v>44000</v>
      </c>
      <c r="H19" s="181">
        <v>100</v>
      </c>
    </row>
    <row r="20" spans="1:8" ht="63.75" x14ac:dyDescent="0.25">
      <c r="A20" s="5" t="s">
        <v>1070</v>
      </c>
      <c r="B20" s="108">
        <v>3891103</v>
      </c>
      <c r="C20" s="5" t="s">
        <v>866</v>
      </c>
      <c r="D20" s="5" t="s">
        <v>862</v>
      </c>
      <c r="E20" s="5" t="s">
        <v>847</v>
      </c>
      <c r="F20" s="181">
        <v>87780.000000000015</v>
      </c>
      <c r="G20" s="181">
        <v>44000</v>
      </c>
      <c r="H20" s="181">
        <v>100</v>
      </c>
    </row>
    <row r="21" spans="1:8" ht="63.75" x14ac:dyDescent="0.25">
      <c r="A21" s="5" t="s">
        <v>1070</v>
      </c>
      <c r="B21" s="108">
        <v>3891103</v>
      </c>
      <c r="C21" s="5" t="s">
        <v>867</v>
      </c>
      <c r="D21" s="5" t="s">
        <v>862</v>
      </c>
      <c r="E21" s="5" t="s">
        <v>847</v>
      </c>
      <c r="F21" s="181">
        <v>87780.000000000015</v>
      </c>
      <c r="G21" s="181">
        <v>44000</v>
      </c>
      <c r="H21" s="181">
        <v>100</v>
      </c>
    </row>
    <row r="22" spans="1:8" ht="63.75" x14ac:dyDescent="0.25">
      <c r="A22" s="5" t="s">
        <v>1070</v>
      </c>
      <c r="B22" s="108">
        <v>3627018</v>
      </c>
      <c r="C22" s="5" t="s">
        <v>868</v>
      </c>
      <c r="D22" s="5" t="s">
        <v>869</v>
      </c>
      <c r="E22" s="5" t="s">
        <v>847</v>
      </c>
      <c r="F22" s="181">
        <v>717750.00000000012</v>
      </c>
      <c r="G22" s="181">
        <v>480000</v>
      </c>
      <c r="H22" s="181">
        <v>150</v>
      </c>
    </row>
    <row r="23" spans="1:8" ht="63.75" x14ac:dyDescent="0.25">
      <c r="A23" s="5" t="s">
        <v>1070</v>
      </c>
      <c r="B23" s="108">
        <v>3891104</v>
      </c>
      <c r="C23" s="5" t="s">
        <v>870</v>
      </c>
      <c r="D23" s="5" t="s">
        <v>869</v>
      </c>
      <c r="E23" s="5" t="s">
        <v>847</v>
      </c>
      <c r="F23" s="181">
        <v>300000</v>
      </c>
      <c r="G23" s="181">
        <v>255000</v>
      </c>
      <c r="H23" s="181">
        <v>150</v>
      </c>
    </row>
    <row r="24" spans="1:8" ht="63.75" x14ac:dyDescent="0.25">
      <c r="A24" s="5" t="s">
        <v>1070</v>
      </c>
      <c r="B24" s="108">
        <v>3891104</v>
      </c>
      <c r="C24" s="5" t="s">
        <v>871</v>
      </c>
      <c r="D24" s="5" t="s">
        <v>869</v>
      </c>
      <c r="E24" s="5" t="s">
        <v>847</v>
      </c>
      <c r="F24" s="181">
        <v>300000</v>
      </c>
      <c r="G24" s="181">
        <v>269250</v>
      </c>
      <c r="H24" s="181">
        <v>150</v>
      </c>
    </row>
    <row r="25" spans="1:8" ht="63.75" x14ac:dyDescent="0.25">
      <c r="A25" s="5" t="s">
        <v>1070</v>
      </c>
      <c r="B25" s="108">
        <v>3891104</v>
      </c>
      <c r="C25" s="5" t="s">
        <v>872</v>
      </c>
      <c r="D25" s="5" t="s">
        <v>869</v>
      </c>
      <c r="E25" s="5" t="s">
        <v>847</v>
      </c>
      <c r="F25" s="181">
        <v>300000</v>
      </c>
      <c r="G25" s="181">
        <v>269250</v>
      </c>
      <c r="H25" s="181">
        <v>150</v>
      </c>
    </row>
    <row r="26" spans="1:8" ht="63.75" x14ac:dyDescent="0.25">
      <c r="A26" s="5" t="s">
        <v>1070</v>
      </c>
      <c r="B26" s="108">
        <v>3891104</v>
      </c>
      <c r="C26" s="5" t="s">
        <v>873</v>
      </c>
      <c r="D26" s="5" t="s">
        <v>869</v>
      </c>
      <c r="E26" s="5" t="s">
        <v>847</v>
      </c>
      <c r="F26" s="181">
        <v>300000</v>
      </c>
      <c r="G26" s="181">
        <v>269250</v>
      </c>
      <c r="H26" s="181">
        <v>150</v>
      </c>
    </row>
    <row r="27" spans="1:8" ht="63.75" x14ac:dyDescent="0.25">
      <c r="A27" s="5" t="s">
        <v>1070</v>
      </c>
      <c r="B27" s="108">
        <v>3513001</v>
      </c>
      <c r="C27" s="5" t="s">
        <v>874</v>
      </c>
      <c r="D27" s="5" t="s">
        <v>832</v>
      </c>
      <c r="E27" s="5" t="s">
        <v>847</v>
      </c>
      <c r="F27" s="181">
        <v>323426</v>
      </c>
      <c r="G27" s="181">
        <v>308000</v>
      </c>
      <c r="H27" s="181">
        <v>20</v>
      </c>
    </row>
    <row r="28" spans="1:8" ht="293.25" x14ac:dyDescent="0.25">
      <c r="A28" s="5" t="s">
        <v>1070</v>
      </c>
      <c r="B28" s="108">
        <v>3513001</v>
      </c>
      <c r="C28" s="5" t="s">
        <v>1067</v>
      </c>
      <c r="D28" s="5">
        <v>13</v>
      </c>
      <c r="E28" s="5"/>
      <c r="F28" s="181">
        <v>700000</v>
      </c>
      <c r="G28" s="181">
        <v>546000</v>
      </c>
      <c r="H28" s="181">
        <v>13</v>
      </c>
    </row>
    <row r="29" spans="1:8" ht="76.5" x14ac:dyDescent="0.25">
      <c r="A29" s="5" t="s">
        <v>1070</v>
      </c>
      <c r="B29" s="108">
        <v>3212905</v>
      </c>
      <c r="C29" s="5" t="s">
        <v>1068</v>
      </c>
      <c r="D29" s="5">
        <v>2</v>
      </c>
      <c r="E29" s="5"/>
      <c r="F29" s="181">
        <v>180000</v>
      </c>
      <c r="G29" s="181">
        <v>137000</v>
      </c>
      <c r="H29" s="286">
        <v>2</v>
      </c>
    </row>
    <row r="30" spans="1:8" ht="63.75" x14ac:dyDescent="0.25">
      <c r="A30" s="5" t="s">
        <v>1070</v>
      </c>
      <c r="B30" s="108">
        <v>3513001</v>
      </c>
      <c r="C30" s="5" t="s">
        <v>875</v>
      </c>
      <c r="D30" s="5" t="s">
        <v>832</v>
      </c>
      <c r="E30" s="5" t="s">
        <v>847</v>
      </c>
      <c r="F30" s="181">
        <v>323426</v>
      </c>
      <c r="G30" s="181">
        <v>308000</v>
      </c>
      <c r="H30" s="181">
        <v>20</v>
      </c>
    </row>
    <row r="31" spans="1:8" ht="63.75" x14ac:dyDescent="0.25">
      <c r="A31" s="5" t="s">
        <v>1070</v>
      </c>
      <c r="B31" s="108">
        <v>3513001</v>
      </c>
      <c r="C31" s="5" t="s">
        <v>876</v>
      </c>
      <c r="D31" s="5" t="s">
        <v>832</v>
      </c>
      <c r="E31" s="5" t="s">
        <v>847</v>
      </c>
      <c r="F31" s="181">
        <v>323426</v>
      </c>
      <c r="G31" s="181">
        <v>308000</v>
      </c>
      <c r="H31" s="181">
        <v>20</v>
      </c>
    </row>
    <row r="32" spans="1:8" ht="63.75" x14ac:dyDescent="0.25">
      <c r="A32" s="5" t="s">
        <v>1070</v>
      </c>
      <c r="B32" s="108">
        <v>3513001</v>
      </c>
      <c r="C32" s="5" t="s">
        <v>877</v>
      </c>
      <c r="D32" s="5" t="s">
        <v>832</v>
      </c>
      <c r="E32" s="5" t="s">
        <v>847</v>
      </c>
      <c r="F32" s="181">
        <v>323426</v>
      </c>
      <c r="G32" s="181">
        <v>308000</v>
      </c>
      <c r="H32" s="181">
        <v>20</v>
      </c>
    </row>
    <row r="33" spans="1:8" ht="63.75" x14ac:dyDescent="0.25">
      <c r="A33" s="5" t="s">
        <v>1070</v>
      </c>
      <c r="B33" s="108">
        <v>3212905</v>
      </c>
      <c r="C33" s="5" t="s">
        <v>878</v>
      </c>
      <c r="D33" s="5" t="s">
        <v>796</v>
      </c>
      <c r="E33" s="5" t="s">
        <v>847</v>
      </c>
      <c r="F33" s="181">
        <v>205920</v>
      </c>
      <c r="G33" s="181">
        <v>125690</v>
      </c>
      <c r="H33" s="181">
        <v>10</v>
      </c>
    </row>
    <row r="34" spans="1:8" ht="63.75" x14ac:dyDescent="0.25">
      <c r="A34" s="5" t="s">
        <v>1070</v>
      </c>
      <c r="B34" s="108">
        <v>3212898</v>
      </c>
      <c r="C34" s="5" t="s">
        <v>879</v>
      </c>
      <c r="D34" s="5" t="s">
        <v>880</v>
      </c>
      <c r="E34" s="5" t="s">
        <v>847</v>
      </c>
      <c r="F34" s="181">
        <v>2024260</v>
      </c>
      <c r="G34" s="181">
        <v>247500</v>
      </c>
      <c r="H34" s="181">
        <v>50</v>
      </c>
    </row>
    <row r="35" spans="1:8" ht="63.75" x14ac:dyDescent="0.25">
      <c r="A35" s="5" t="s">
        <v>1070</v>
      </c>
      <c r="B35" s="108">
        <v>3479025</v>
      </c>
      <c r="C35" s="5" t="s">
        <v>881</v>
      </c>
      <c r="D35" s="5" t="s">
        <v>882</v>
      </c>
      <c r="E35" s="5" t="s">
        <v>847</v>
      </c>
      <c r="F35" s="181">
        <v>206712</v>
      </c>
      <c r="G35" s="181">
        <v>84860</v>
      </c>
      <c r="H35" s="288">
        <v>20</v>
      </c>
    </row>
    <row r="36" spans="1:8" ht="63.75" x14ac:dyDescent="0.25">
      <c r="A36" s="5" t="s">
        <v>1070</v>
      </c>
      <c r="B36" s="108">
        <v>3542006</v>
      </c>
      <c r="C36" s="5" t="s">
        <v>883</v>
      </c>
      <c r="D36" s="5" t="s">
        <v>884</v>
      </c>
      <c r="E36" s="5" t="s">
        <v>847</v>
      </c>
      <c r="F36" s="181">
        <v>89736</v>
      </c>
      <c r="G36" s="181">
        <v>59740</v>
      </c>
      <c r="H36" s="288">
        <v>20</v>
      </c>
    </row>
    <row r="37" spans="1:8" ht="63.75" x14ac:dyDescent="0.25">
      <c r="A37" s="5" t="s">
        <v>1070</v>
      </c>
      <c r="B37" s="108">
        <v>3899998</v>
      </c>
      <c r="C37" s="5" t="s">
        <v>885</v>
      </c>
      <c r="D37" s="5" t="s">
        <v>886</v>
      </c>
      <c r="E37" s="5" t="s">
        <v>847</v>
      </c>
      <c r="F37" s="181">
        <v>50318</v>
      </c>
      <c r="G37" s="181">
        <v>32500</v>
      </c>
      <c r="H37" s="288">
        <v>20</v>
      </c>
    </row>
    <row r="38" spans="1:8" ht="63.75" x14ac:dyDescent="0.25">
      <c r="A38" s="5" t="s">
        <v>1070</v>
      </c>
      <c r="B38" s="108">
        <v>3899998</v>
      </c>
      <c r="C38" s="5" t="s">
        <v>887</v>
      </c>
      <c r="D38" s="5" t="s">
        <v>886</v>
      </c>
      <c r="E38" s="5" t="s">
        <v>847</v>
      </c>
      <c r="F38" s="181">
        <v>137438</v>
      </c>
      <c r="G38" s="181">
        <v>104000</v>
      </c>
      <c r="H38" s="288">
        <v>20</v>
      </c>
    </row>
    <row r="39" spans="1:8" ht="63.75" x14ac:dyDescent="0.25">
      <c r="A39" s="5" t="s">
        <v>1070</v>
      </c>
      <c r="B39" s="108">
        <v>3891106</v>
      </c>
      <c r="C39" s="5" t="s">
        <v>888</v>
      </c>
      <c r="D39" s="5" t="s">
        <v>889</v>
      </c>
      <c r="E39" s="5" t="s">
        <v>847</v>
      </c>
      <c r="F39" s="181">
        <v>99000</v>
      </c>
      <c r="G39" s="181">
        <v>46560</v>
      </c>
      <c r="H39" s="288">
        <v>120</v>
      </c>
    </row>
    <row r="40" spans="1:8" ht="63.75" x14ac:dyDescent="0.25">
      <c r="A40" s="5" t="s">
        <v>1070</v>
      </c>
      <c r="B40" s="108">
        <v>3899998</v>
      </c>
      <c r="C40" s="5" t="s">
        <v>891</v>
      </c>
      <c r="D40" s="5" t="s">
        <v>892</v>
      </c>
      <c r="E40" s="5" t="s">
        <v>847</v>
      </c>
      <c r="F40" s="181">
        <v>44365</v>
      </c>
      <c r="G40" s="181">
        <v>34000</v>
      </c>
      <c r="H40" s="288">
        <v>10</v>
      </c>
    </row>
    <row r="41" spans="1:8" ht="63.75" x14ac:dyDescent="0.25">
      <c r="A41" s="5" t="s">
        <v>1070</v>
      </c>
      <c r="B41" s="108">
        <v>3899998</v>
      </c>
      <c r="C41" s="5" t="s">
        <v>893</v>
      </c>
      <c r="D41" s="5" t="s">
        <v>855</v>
      </c>
      <c r="E41" s="5" t="s">
        <v>847</v>
      </c>
      <c r="F41" s="181">
        <v>17820</v>
      </c>
      <c r="G41" s="181">
        <v>15050</v>
      </c>
      <c r="H41" s="288">
        <v>50</v>
      </c>
    </row>
    <row r="42" spans="1:8" ht="63.75" x14ac:dyDescent="0.25">
      <c r="A42" s="5" t="s">
        <v>1070</v>
      </c>
      <c r="B42" s="108">
        <v>3899998</v>
      </c>
      <c r="C42" s="5" t="s">
        <v>894</v>
      </c>
      <c r="D42" s="5" t="s">
        <v>798</v>
      </c>
      <c r="E42" s="5" t="s">
        <v>847</v>
      </c>
      <c r="F42" s="181">
        <v>348000</v>
      </c>
      <c r="G42" s="181">
        <v>24000</v>
      </c>
      <c r="H42" s="288">
        <v>10</v>
      </c>
    </row>
    <row r="43" spans="1:8" ht="63.75" x14ac:dyDescent="0.25">
      <c r="A43" s="5" t="s">
        <v>1070</v>
      </c>
      <c r="B43" s="108">
        <v>3899998</v>
      </c>
      <c r="C43" s="5" t="s">
        <v>895</v>
      </c>
      <c r="D43" s="5" t="s">
        <v>892</v>
      </c>
      <c r="E43" s="5" t="s">
        <v>847</v>
      </c>
      <c r="F43" s="181">
        <v>117600</v>
      </c>
      <c r="G43" s="181">
        <v>20500</v>
      </c>
      <c r="H43" s="288">
        <v>10</v>
      </c>
    </row>
    <row r="44" spans="1:8" ht="63.75" x14ac:dyDescent="0.25">
      <c r="A44" s="5" t="s">
        <v>1070</v>
      </c>
      <c r="B44" s="108">
        <v>3899998</v>
      </c>
      <c r="C44" s="5" t="s">
        <v>896</v>
      </c>
      <c r="D44" s="5" t="s">
        <v>892</v>
      </c>
      <c r="E44" s="5" t="s">
        <v>847</v>
      </c>
      <c r="F44" s="181">
        <v>375000</v>
      </c>
      <c r="G44" s="181">
        <v>31570</v>
      </c>
      <c r="H44" s="288">
        <v>10</v>
      </c>
    </row>
    <row r="45" spans="1:8" ht="63.75" x14ac:dyDescent="0.25">
      <c r="A45" s="5" t="s">
        <v>1070</v>
      </c>
      <c r="B45" s="108">
        <v>3699006</v>
      </c>
      <c r="C45" s="5" t="s">
        <v>897</v>
      </c>
      <c r="D45" s="5" t="s">
        <v>880</v>
      </c>
      <c r="E45" s="5" t="s">
        <v>847</v>
      </c>
      <c r="F45" s="181">
        <v>66000</v>
      </c>
      <c r="G45" s="181">
        <v>65000</v>
      </c>
      <c r="H45" s="288">
        <v>50</v>
      </c>
    </row>
    <row r="46" spans="1:8" ht="63.75" x14ac:dyDescent="0.25">
      <c r="A46" s="5" t="s">
        <v>1070</v>
      </c>
      <c r="B46" s="108">
        <v>3212905</v>
      </c>
      <c r="C46" s="5" t="s">
        <v>898</v>
      </c>
      <c r="D46" s="5" t="s">
        <v>899</v>
      </c>
      <c r="E46" s="5" t="s">
        <v>847</v>
      </c>
      <c r="F46" s="181">
        <v>84216.000000000015</v>
      </c>
      <c r="G46" s="181">
        <v>37400</v>
      </c>
      <c r="H46" s="288">
        <v>11</v>
      </c>
    </row>
    <row r="47" spans="1:8" ht="63.75" x14ac:dyDescent="0.25">
      <c r="A47" s="5" t="s">
        <v>1070</v>
      </c>
      <c r="B47" s="108">
        <v>3891106</v>
      </c>
      <c r="C47" s="5" t="s">
        <v>900</v>
      </c>
      <c r="D47" s="5" t="s">
        <v>901</v>
      </c>
      <c r="E47" s="5" t="s">
        <v>847</v>
      </c>
      <c r="F47" s="181">
        <v>95040</v>
      </c>
      <c r="G47" s="181">
        <v>76800</v>
      </c>
      <c r="H47" s="288">
        <v>8</v>
      </c>
    </row>
    <row r="48" spans="1:8" ht="63.75" x14ac:dyDescent="0.25">
      <c r="A48" s="5" t="s">
        <v>1070</v>
      </c>
      <c r="B48" s="108">
        <v>3212905</v>
      </c>
      <c r="C48" s="5" t="s">
        <v>902</v>
      </c>
      <c r="D48" s="5" t="s">
        <v>903</v>
      </c>
      <c r="E48" s="5" t="s">
        <v>847</v>
      </c>
      <c r="F48" s="181">
        <v>39600</v>
      </c>
      <c r="G48" s="181">
        <v>18000</v>
      </c>
      <c r="H48" s="288">
        <v>60</v>
      </c>
    </row>
    <row r="49" spans="1:8" ht="63.75" x14ac:dyDescent="0.25">
      <c r="A49" s="5" t="s">
        <v>1070</v>
      </c>
      <c r="B49" s="108">
        <v>3212905</v>
      </c>
      <c r="C49" s="5" t="s">
        <v>904</v>
      </c>
      <c r="D49" s="5" t="s">
        <v>903</v>
      </c>
      <c r="E49" s="5" t="s">
        <v>847</v>
      </c>
      <c r="F49" s="181">
        <v>71280</v>
      </c>
      <c r="G49" s="181">
        <v>22680</v>
      </c>
      <c r="H49" s="288">
        <v>60</v>
      </c>
    </row>
    <row r="50" spans="1:8" ht="63.75" x14ac:dyDescent="0.25">
      <c r="A50" s="5" t="s">
        <v>1070</v>
      </c>
      <c r="B50" s="108">
        <v>3212898</v>
      </c>
      <c r="C50" s="5" t="s">
        <v>905</v>
      </c>
      <c r="D50" s="5" t="s">
        <v>906</v>
      </c>
      <c r="E50" s="5" t="s">
        <v>847</v>
      </c>
      <c r="F50" s="181">
        <v>712800</v>
      </c>
      <c r="G50" s="181">
        <v>117600</v>
      </c>
      <c r="H50" s="289">
        <v>120</v>
      </c>
    </row>
    <row r="51" spans="1:8" ht="63.75" x14ac:dyDescent="0.25">
      <c r="A51" s="5" t="s">
        <v>1070</v>
      </c>
      <c r="B51" s="108">
        <v>3891104</v>
      </c>
      <c r="C51" s="5" t="s">
        <v>907</v>
      </c>
      <c r="D51" s="5" t="s">
        <v>908</v>
      </c>
      <c r="E51" s="5" t="s">
        <v>847</v>
      </c>
      <c r="F51" s="181">
        <v>316800</v>
      </c>
      <c r="G51" s="181">
        <v>222400</v>
      </c>
      <c r="H51" s="288">
        <v>16</v>
      </c>
    </row>
    <row r="52" spans="1:8" ht="63.75" x14ac:dyDescent="0.25">
      <c r="A52" s="5" t="s">
        <v>1070</v>
      </c>
      <c r="B52" s="108">
        <v>3856006</v>
      </c>
      <c r="C52" s="5" t="s">
        <v>909</v>
      </c>
      <c r="D52" s="5" t="s">
        <v>910</v>
      </c>
      <c r="E52" s="5" t="s">
        <v>847</v>
      </c>
      <c r="F52" s="181">
        <v>343200.00000000006</v>
      </c>
      <c r="G52" s="181">
        <v>110000</v>
      </c>
      <c r="H52" s="288">
        <v>20</v>
      </c>
    </row>
    <row r="53" spans="1:8" ht="63.75" x14ac:dyDescent="0.25">
      <c r="A53" s="5" t="s">
        <v>1070</v>
      </c>
      <c r="B53" s="108">
        <v>3479025</v>
      </c>
      <c r="C53" s="5" t="s">
        <v>914</v>
      </c>
      <c r="D53" s="5" t="s">
        <v>910</v>
      </c>
      <c r="E53" s="5" t="s">
        <v>847</v>
      </c>
      <c r="F53" s="181">
        <v>44880.000000000007</v>
      </c>
      <c r="G53" s="181">
        <v>7800</v>
      </c>
      <c r="H53" s="288">
        <v>20</v>
      </c>
    </row>
    <row r="54" spans="1:8" ht="63.75" x14ac:dyDescent="0.25">
      <c r="A54" s="5" t="s">
        <v>1070</v>
      </c>
      <c r="B54" s="108">
        <v>3899998</v>
      </c>
      <c r="C54" s="5" t="s">
        <v>915</v>
      </c>
      <c r="D54" s="5" t="s">
        <v>916</v>
      </c>
      <c r="E54" s="5" t="s">
        <v>847</v>
      </c>
      <c r="F54" s="181">
        <v>66000</v>
      </c>
      <c r="G54" s="181">
        <v>29800</v>
      </c>
      <c r="H54" s="288">
        <v>2</v>
      </c>
    </row>
    <row r="55" spans="1:8" ht="63.75" x14ac:dyDescent="0.25">
      <c r="A55" s="5" t="s">
        <v>1070</v>
      </c>
      <c r="B55" s="108">
        <v>3812104</v>
      </c>
      <c r="C55" s="5" t="s">
        <v>917</v>
      </c>
      <c r="D55" s="5" t="s">
        <v>918</v>
      </c>
      <c r="E55" s="5" t="s">
        <v>847</v>
      </c>
      <c r="F55" s="181">
        <v>3053478</v>
      </c>
      <c r="G55" s="181">
        <v>1770000</v>
      </c>
      <c r="H55" s="288">
        <v>300</v>
      </c>
    </row>
    <row r="56" spans="1:8" ht="63.75" x14ac:dyDescent="0.25">
      <c r="A56" s="5" t="s">
        <v>1070</v>
      </c>
      <c r="B56" s="108">
        <v>3899998</v>
      </c>
      <c r="C56" s="5" t="s">
        <v>919</v>
      </c>
      <c r="D56" s="5" t="s">
        <v>920</v>
      </c>
      <c r="E56" s="5" t="s">
        <v>847</v>
      </c>
      <c r="F56" s="181">
        <v>224268</v>
      </c>
      <c r="G56" s="181"/>
      <c r="H56" s="181"/>
    </row>
    <row r="57" spans="1:8" ht="38.25" x14ac:dyDescent="0.25">
      <c r="A57" s="5" t="s">
        <v>1053</v>
      </c>
      <c r="B57" s="108">
        <v>4299991</v>
      </c>
      <c r="C57" s="5" t="s">
        <v>324</v>
      </c>
      <c r="D57" s="5">
        <v>5</v>
      </c>
      <c r="E57" s="5" t="s">
        <v>325</v>
      </c>
      <c r="F57" s="181">
        <v>450000</v>
      </c>
      <c r="G57" s="181">
        <v>340000</v>
      </c>
      <c r="H57" s="288">
        <v>5</v>
      </c>
    </row>
    <row r="58" spans="1:8" ht="63.75" x14ac:dyDescent="0.25">
      <c r="A58" s="5" t="s">
        <v>1053</v>
      </c>
      <c r="B58" s="108">
        <v>4291501</v>
      </c>
      <c r="C58" s="5" t="s">
        <v>890</v>
      </c>
      <c r="D58" s="5" t="s">
        <v>855</v>
      </c>
      <c r="E58" s="5" t="s">
        <v>847</v>
      </c>
      <c r="F58" s="181">
        <v>37500</v>
      </c>
      <c r="G58" s="181">
        <v>35000</v>
      </c>
      <c r="H58" s="288">
        <v>50</v>
      </c>
    </row>
    <row r="59" spans="1:8" ht="63.75" x14ac:dyDescent="0.25">
      <c r="A59" s="5" t="s">
        <v>1053</v>
      </c>
      <c r="B59" s="108">
        <v>4299502</v>
      </c>
      <c r="C59" s="5" t="s">
        <v>911</v>
      </c>
      <c r="D59" s="5" t="s">
        <v>910</v>
      </c>
      <c r="E59" s="5" t="s">
        <v>847</v>
      </c>
      <c r="F59" s="181">
        <v>34320</v>
      </c>
      <c r="G59" s="181">
        <v>30000</v>
      </c>
      <c r="H59" s="288">
        <v>20</v>
      </c>
    </row>
    <row r="60" spans="1:8" ht="63.75" x14ac:dyDescent="0.25">
      <c r="A60" s="5" t="s">
        <v>1053</v>
      </c>
      <c r="B60" s="108">
        <v>4299502</v>
      </c>
      <c r="C60" s="5" t="s">
        <v>912</v>
      </c>
      <c r="D60" s="5" t="s">
        <v>910</v>
      </c>
      <c r="E60" s="5" t="s">
        <v>847</v>
      </c>
      <c r="F60" s="181">
        <v>147840</v>
      </c>
      <c r="G60" s="181">
        <v>20000</v>
      </c>
      <c r="H60" s="288">
        <v>20</v>
      </c>
    </row>
    <row r="61" spans="1:8" ht="63.75" x14ac:dyDescent="0.25">
      <c r="A61" s="5" t="s">
        <v>1053</v>
      </c>
      <c r="B61" s="108">
        <v>4299502</v>
      </c>
      <c r="C61" s="5" t="s">
        <v>913</v>
      </c>
      <c r="D61" s="5" t="s">
        <v>910</v>
      </c>
      <c r="E61" s="5" t="s">
        <v>847</v>
      </c>
      <c r="F61" s="181">
        <v>211200</v>
      </c>
      <c r="G61" s="181">
        <v>56000</v>
      </c>
      <c r="H61" s="288">
        <v>20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zoomScale="85" zoomScaleNormal="85" workbookViewId="0">
      <selection activeCell="H3" sqref="H3:H4"/>
    </sheetView>
  </sheetViews>
  <sheetFormatPr baseColWidth="10" defaultRowHeight="15" x14ac:dyDescent="0.25"/>
  <cols>
    <col min="1" max="2" width="35.5703125" customWidth="1"/>
    <col min="3" max="3" width="33.85546875" hidden="1" customWidth="1"/>
    <col min="4" max="4" width="9" hidden="1" customWidth="1"/>
    <col min="5" max="5" width="8.28515625" hidden="1" customWidth="1"/>
    <col min="6" max="6" width="10.85546875" hidden="1" customWidth="1"/>
    <col min="7" max="7" width="12.42578125" bestFit="1" customWidth="1"/>
    <col min="8" max="8" width="15.5703125" bestFit="1" customWidth="1"/>
  </cols>
  <sheetData>
    <row r="1" spans="1:8" x14ac:dyDescent="0.25">
      <c r="A1" s="296" t="s">
        <v>1499</v>
      </c>
      <c r="B1" s="296" t="s">
        <v>1547</v>
      </c>
      <c r="C1" s="296" t="s">
        <v>1500</v>
      </c>
      <c r="D1" s="296" t="s">
        <v>4</v>
      </c>
      <c r="E1" s="297" t="s">
        <v>1501</v>
      </c>
      <c r="F1" s="298" t="s">
        <v>1502</v>
      </c>
      <c r="G1" s="295" t="s">
        <v>1545</v>
      </c>
      <c r="H1" s="295" t="s">
        <v>1546</v>
      </c>
    </row>
    <row r="2" spans="1:8" x14ac:dyDescent="0.25">
      <c r="A2" s="296"/>
      <c r="B2" s="296"/>
      <c r="C2" s="296"/>
      <c r="D2" s="296"/>
      <c r="E2" s="297"/>
      <c r="F2" s="298"/>
      <c r="G2" s="295"/>
      <c r="H2" s="295"/>
    </row>
    <row r="3" spans="1:8" ht="38.25" x14ac:dyDescent="0.25">
      <c r="A3" s="278" t="s">
        <v>1071</v>
      </c>
      <c r="B3" s="108">
        <v>2381302</v>
      </c>
      <c r="C3" s="278" t="s">
        <v>799</v>
      </c>
      <c r="D3" s="279">
        <v>200</v>
      </c>
      <c r="E3" s="279" t="s">
        <v>1503</v>
      </c>
      <c r="F3" s="280">
        <v>24000</v>
      </c>
      <c r="G3" s="281">
        <f>+D3*F3</f>
        <v>4800000</v>
      </c>
      <c r="H3" s="281">
        <v>3700000</v>
      </c>
    </row>
    <row r="4" spans="1:8" ht="38.25" x14ac:dyDescent="0.25">
      <c r="A4" s="278" t="s">
        <v>1071</v>
      </c>
      <c r="B4" s="108">
        <v>2391102</v>
      </c>
      <c r="C4" s="278" t="s">
        <v>802</v>
      </c>
      <c r="D4" s="279">
        <v>100</v>
      </c>
      <c r="E4" s="279" t="s">
        <v>1504</v>
      </c>
      <c r="F4" s="280">
        <v>4450</v>
      </c>
      <c r="G4" s="281">
        <f t="shared" ref="G4:G32" si="0">+D4*F4</f>
        <v>445000</v>
      </c>
      <c r="H4" s="281">
        <v>220000</v>
      </c>
    </row>
    <row r="5" spans="1:8" ht="51" x14ac:dyDescent="0.25">
      <c r="A5" s="278" t="s">
        <v>1070</v>
      </c>
      <c r="B5" s="108">
        <v>3791009</v>
      </c>
      <c r="C5" s="278" t="s">
        <v>788</v>
      </c>
      <c r="D5" s="279">
        <v>84</v>
      </c>
      <c r="E5" s="279" t="s">
        <v>1505</v>
      </c>
      <c r="F5" s="280">
        <v>80000</v>
      </c>
      <c r="G5" s="281">
        <f t="shared" si="0"/>
        <v>6720000</v>
      </c>
      <c r="H5" s="281">
        <v>5040000</v>
      </c>
    </row>
    <row r="6" spans="1:8" ht="63.75" x14ac:dyDescent="0.25">
      <c r="A6" s="278" t="s">
        <v>1070</v>
      </c>
      <c r="B6" s="108">
        <v>3791009</v>
      </c>
      <c r="C6" s="278" t="s">
        <v>793</v>
      </c>
      <c r="D6" s="279">
        <v>36</v>
      </c>
      <c r="E6" s="279" t="s">
        <v>1506</v>
      </c>
      <c r="F6" s="280">
        <v>145000</v>
      </c>
      <c r="G6" s="281">
        <f t="shared" si="0"/>
        <v>5220000</v>
      </c>
      <c r="H6" s="281">
        <v>3600000</v>
      </c>
    </row>
    <row r="7" spans="1:8" ht="51" x14ac:dyDescent="0.25">
      <c r="A7" s="278" t="s">
        <v>1070</v>
      </c>
      <c r="B7" s="108">
        <v>3791009</v>
      </c>
      <c r="C7" s="278" t="s">
        <v>795</v>
      </c>
      <c r="D7" s="279">
        <v>10</v>
      </c>
      <c r="E7" s="279" t="s">
        <v>1506</v>
      </c>
      <c r="F7" s="280">
        <v>14000</v>
      </c>
      <c r="G7" s="281">
        <f t="shared" si="0"/>
        <v>140000</v>
      </c>
      <c r="H7" s="281">
        <v>102500</v>
      </c>
    </row>
    <row r="8" spans="1:8" ht="51" x14ac:dyDescent="0.25">
      <c r="A8" s="278" t="s">
        <v>1070</v>
      </c>
      <c r="B8" s="108">
        <v>3791009</v>
      </c>
      <c r="C8" s="278" t="s">
        <v>797</v>
      </c>
      <c r="D8" s="279">
        <v>10</v>
      </c>
      <c r="E8" s="279" t="s">
        <v>1507</v>
      </c>
      <c r="F8" s="280">
        <v>68500</v>
      </c>
      <c r="G8" s="281">
        <f t="shared" si="0"/>
        <v>685000</v>
      </c>
      <c r="H8" s="281">
        <v>525000</v>
      </c>
    </row>
    <row r="9" spans="1:8" ht="51" x14ac:dyDescent="0.25">
      <c r="A9" s="278" t="s">
        <v>1070</v>
      </c>
      <c r="B9" s="108">
        <v>3532103</v>
      </c>
      <c r="C9" s="278" t="s">
        <v>804</v>
      </c>
      <c r="D9" s="279">
        <v>10</v>
      </c>
      <c r="E9" s="279" t="s">
        <v>1508</v>
      </c>
      <c r="F9" s="280">
        <v>59100</v>
      </c>
      <c r="G9" s="281">
        <f t="shared" si="0"/>
        <v>591000</v>
      </c>
      <c r="H9" s="281">
        <v>591000</v>
      </c>
    </row>
    <row r="10" spans="1:8" ht="38.25" x14ac:dyDescent="0.25">
      <c r="A10" s="278" t="s">
        <v>1070</v>
      </c>
      <c r="B10" s="108">
        <v>3466401</v>
      </c>
      <c r="C10" s="278" t="s">
        <v>806</v>
      </c>
      <c r="D10" s="279">
        <v>96</v>
      </c>
      <c r="E10" s="279" t="s">
        <v>1509</v>
      </c>
      <c r="F10" s="280">
        <v>12000</v>
      </c>
      <c r="G10" s="281">
        <f t="shared" si="0"/>
        <v>1152000</v>
      </c>
      <c r="H10" s="281">
        <v>1152000</v>
      </c>
    </row>
    <row r="11" spans="1:8" ht="38.25" x14ac:dyDescent="0.25">
      <c r="A11" s="278" t="s">
        <v>1070</v>
      </c>
      <c r="B11" s="108">
        <v>3423115</v>
      </c>
      <c r="C11" s="278" t="s">
        <v>808</v>
      </c>
      <c r="D11" s="279">
        <v>20</v>
      </c>
      <c r="E11" s="279" t="s">
        <v>1509</v>
      </c>
      <c r="F11" s="280">
        <v>25000</v>
      </c>
      <c r="G11" s="281">
        <f t="shared" si="0"/>
        <v>500000</v>
      </c>
      <c r="H11" s="281">
        <v>342000</v>
      </c>
    </row>
    <row r="12" spans="1:8" ht="38.25" x14ac:dyDescent="0.25">
      <c r="A12" s="278" t="s">
        <v>1070</v>
      </c>
      <c r="B12" s="108">
        <v>3533202</v>
      </c>
      <c r="C12" s="278" t="s">
        <v>810</v>
      </c>
      <c r="D12" s="279">
        <v>50</v>
      </c>
      <c r="E12" s="279" t="s">
        <v>1509</v>
      </c>
      <c r="F12" s="280">
        <v>12500</v>
      </c>
      <c r="G12" s="281">
        <f t="shared" si="0"/>
        <v>625000</v>
      </c>
      <c r="H12" s="281">
        <v>550000</v>
      </c>
    </row>
    <row r="13" spans="1:8" ht="38.25" x14ac:dyDescent="0.25">
      <c r="A13" s="278" t="s">
        <v>1070</v>
      </c>
      <c r="B13" s="108">
        <v>3532201</v>
      </c>
      <c r="C13" s="278" t="s">
        <v>812</v>
      </c>
      <c r="D13" s="279">
        <v>36</v>
      </c>
      <c r="E13" s="279" t="s">
        <v>1510</v>
      </c>
      <c r="F13" s="280">
        <v>7000</v>
      </c>
      <c r="G13" s="281">
        <f t="shared" si="0"/>
        <v>252000</v>
      </c>
      <c r="H13" s="281">
        <v>180000</v>
      </c>
    </row>
    <row r="14" spans="1:8" ht="38.25" x14ac:dyDescent="0.25">
      <c r="A14" s="278" t="s">
        <v>1070</v>
      </c>
      <c r="B14" s="108">
        <v>3532103</v>
      </c>
      <c r="C14" s="278" t="s">
        <v>814</v>
      </c>
      <c r="D14" s="279">
        <v>96</v>
      </c>
      <c r="E14" s="279" t="s">
        <v>1509</v>
      </c>
      <c r="F14" s="280">
        <v>14600</v>
      </c>
      <c r="G14" s="281">
        <f t="shared" si="0"/>
        <v>1401600</v>
      </c>
      <c r="H14" s="281">
        <v>1368000</v>
      </c>
    </row>
    <row r="15" spans="1:8" ht="38.25" x14ac:dyDescent="0.25">
      <c r="A15" s="278" t="s">
        <v>1070</v>
      </c>
      <c r="B15" s="108">
        <v>3466401</v>
      </c>
      <c r="C15" s="278" t="s">
        <v>815</v>
      </c>
      <c r="D15" s="279">
        <v>10</v>
      </c>
      <c r="E15" s="279" t="s">
        <v>1509</v>
      </c>
      <c r="F15" s="280">
        <v>21100</v>
      </c>
      <c r="G15" s="281">
        <f t="shared" si="0"/>
        <v>211000</v>
      </c>
      <c r="H15" s="281">
        <v>180000</v>
      </c>
    </row>
    <row r="16" spans="1:8" ht="38.25" x14ac:dyDescent="0.25">
      <c r="A16" s="278" t="s">
        <v>1070</v>
      </c>
      <c r="B16" s="108">
        <v>3791009</v>
      </c>
      <c r="C16" s="278" t="s">
        <v>816</v>
      </c>
      <c r="D16" s="279">
        <v>24</v>
      </c>
      <c r="E16" s="279" t="s">
        <v>1507</v>
      </c>
      <c r="F16" s="280">
        <v>2400</v>
      </c>
      <c r="G16" s="281">
        <f t="shared" si="0"/>
        <v>57600</v>
      </c>
      <c r="H16" s="281">
        <v>44400</v>
      </c>
    </row>
    <row r="17" spans="1:8" ht="38.25" x14ac:dyDescent="0.25">
      <c r="A17" s="278" t="s">
        <v>1070</v>
      </c>
      <c r="B17" s="108">
        <v>3466401</v>
      </c>
      <c r="C17" s="278" t="s">
        <v>818</v>
      </c>
      <c r="D17" s="279">
        <v>20</v>
      </c>
      <c r="E17" s="279" t="s">
        <v>1509</v>
      </c>
      <c r="F17" s="280">
        <v>18100</v>
      </c>
      <c r="G17" s="281">
        <f t="shared" si="0"/>
        <v>362000</v>
      </c>
      <c r="H17" s="281">
        <v>362000</v>
      </c>
    </row>
    <row r="18" spans="1:8" ht="38.25" x14ac:dyDescent="0.25">
      <c r="A18" s="278" t="s">
        <v>1070</v>
      </c>
      <c r="B18" s="108">
        <v>3466401</v>
      </c>
      <c r="C18" s="278" t="s">
        <v>819</v>
      </c>
      <c r="D18" s="279">
        <v>50</v>
      </c>
      <c r="E18" s="279" t="s">
        <v>1509</v>
      </c>
      <c r="F18" s="280">
        <v>138000</v>
      </c>
      <c r="G18" s="281">
        <f t="shared" si="0"/>
        <v>6900000</v>
      </c>
      <c r="H18" s="281">
        <v>5000000</v>
      </c>
    </row>
    <row r="19" spans="1:8" ht="38.25" x14ac:dyDescent="0.25">
      <c r="A19" s="278" t="s">
        <v>1070</v>
      </c>
      <c r="B19" s="108">
        <v>3466401</v>
      </c>
      <c r="C19" s="278" t="s">
        <v>820</v>
      </c>
      <c r="D19" s="279">
        <v>59</v>
      </c>
      <c r="E19" s="279" t="s">
        <v>1509</v>
      </c>
      <c r="F19" s="280">
        <v>68800</v>
      </c>
      <c r="G19" s="281">
        <f t="shared" si="0"/>
        <v>4059200</v>
      </c>
      <c r="H19" s="281">
        <v>3245000</v>
      </c>
    </row>
    <row r="20" spans="1:8" ht="38.25" x14ac:dyDescent="0.25">
      <c r="A20" s="278" t="s">
        <v>1070</v>
      </c>
      <c r="B20" s="108">
        <v>3649013</v>
      </c>
      <c r="C20" s="278" t="s">
        <v>821</v>
      </c>
      <c r="D20" s="279">
        <v>25</v>
      </c>
      <c r="E20" s="279" t="s">
        <v>1505</v>
      </c>
      <c r="F20" s="280">
        <v>7150</v>
      </c>
      <c r="G20" s="281">
        <f t="shared" si="0"/>
        <v>178750</v>
      </c>
      <c r="H20" s="281">
        <v>150000</v>
      </c>
    </row>
    <row r="21" spans="1:8" ht="38.25" x14ac:dyDescent="0.25">
      <c r="A21" s="278" t="s">
        <v>1070</v>
      </c>
      <c r="B21" s="108">
        <v>3526103</v>
      </c>
      <c r="C21" s="278" t="s">
        <v>823</v>
      </c>
      <c r="D21" s="279">
        <v>30</v>
      </c>
      <c r="E21" s="279" t="s">
        <v>1511</v>
      </c>
      <c r="F21" s="280">
        <v>11250</v>
      </c>
      <c r="G21" s="281">
        <f t="shared" si="0"/>
        <v>337500</v>
      </c>
      <c r="H21" s="281">
        <v>258000</v>
      </c>
    </row>
    <row r="22" spans="1:8" ht="51" x14ac:dyDescent="0.25">
      <c r="A22" s="278" t="s">
        <v>1070</v>
      </c>
      <c r="B22" s="108">
        <v>3641001</v>
      </c>
      <c r="C22" s="278" t="s">
        <v>825</v>
      </c>
      <c r="D22" s="279">
        <v>30</v>
      </c>
      <c r="E22" s="279" t="s">
        <v>1511</v>
      </c>
      <c r="F22" s="280">
        <v>3200</v>
      </c>
      <c r="G22" s="281">
        <f t="shared" si="0"/>
        <v>96000</v>
      </c>
      <c r="H22" s="281">
        <v>96000</v>
      </c>
    </row>
    <row r="23" spans="1:8" ht="51" x14ac:dyDescent="0.25">
      <c r="A23" s="278" t="s">
        <v>1070</v>
      </c>
      <c r="B23" s="108">
        <v>3641001</v>
      </c>
      <c r="C23" s="278" t="s">
        <v>828</v>
      </c>
      <c r="D23" s="279">
        <v>30</v>
      </c>
      <c r="E23" s="279" t="s">
        <v>1511</v>
      </c>
      <c r="F23" s="280">
        <v>3200</v>
      </c>
      <c r="G23" s="281">
        <f t="shared" si="0"/>
        <v>96000</v>
      </c>
      <c r="H23" s="281">
        <v>96000</v>
      </c>
    </row>
    <row r="24" spans="1:8" ht="51" x14ac:dyDescent="0.25">
      <c r="A24" s="278" t="s">
        <v>1070</v>
      </c>
      <c r="B24" s="108">
        <v>3641001</v>
      </c>
      <c r="C24" s="278" t="s">
        <v>829</v>
      </c>
      <c r="D24" s="279">
        <v>30</v>
      </c>
      <c r="E24" s="279" t="s">
        <v>1511</v>
      </c>
      <c r="F24" s="280">
        <v>3200</v>
      </c>
      <c r="G24" s="281">
        <f t="shared" si="0"/>
        <v>96000</v>
      </c>
      <c r="H24" s="281">
        <v>96000</v>
      </c>
    </row>
    <row r="25" spans="1:8" ht="51" x14ac:dyDescent="0.25">
      <c r="A25" s="278" t="s">
        <v>1070</v>
      </c>
      <c r="B25" s="108">
        <v>3641001</v>
      </c>
      <c r="C25" s="278" t="s">
        <v>830</v>
      </c>
      <c r="D25" s="279">
        <v>30</v>
      </c>
      <c r="E25" s="279" t="s">
        <v>1511</v>
      </c>
      <c r="F25" s="280">
        <v>2900</v>
      </c>
      <c r="G25" s="281">
        <f t="shared" si="0"/>
        <v>87000</v>
      </c>
      <c r="H25" s="281">
        <v>87000</v>
      </c>
    </row>
    <row r="26" spans="1:8" ht="38.25" x14ac:dyDescent="0.25">
      <c r="A26" s="278" t="s">
        <v>1070</v>
      </c>
      <c r="B26" s="108">
        <v>3899301</v>
      </c>
      <c r="C26" s="278" t="s">
        <v>831</v>
      </c>
      <c r="D26" s="279">
        <v>20</v>
      </c>
      <c r="E26" s="279" t="s">
        <v>1512</v>
      </c>
      <c r="F26" s="280">
        <v>8500</v>
      </c>
      <c r="G26" s="281">
        <f t="shared" si="0"/>
        <v>170000</v>
      </c>
      <c r="H26" s="281">
        <v>170000</v>
      </c>
    </row>
    <row r="27" spans="1:8" ht="38.25" x14ac:dyDescent="0.25">
      <c r="A27" s="278" t="s">
        <v>1070</v>
      </c>
      <c r="B27" s="108">
        <v>3694015</v>
      </c>
      <c r="C27" s="278" t="s">
        <v>834</v>
      </c>
      <c r="D27" s="279">
        <v>28</v>
      </c>
      <c r="E27" s="279" t="s">
        <v>1512</v>
      </c>
      <c r="F27" s="280">
        <v>450</v>
      </c>
      <c r="G27" s="281">
        <f t="shared" si="0"/>
        <v>12600</v>
      </c>
      <c r="H27" s="281">
        <v>9800</v>
      </c>
    </row>
    <row r="28" spans="1:8" ht="38.25" x14ac:dyDescent="0.25">
      <c r="A28" s="278" t="s">
        <v>1070</v>
      </c>
      <c r="B28" s="108">
        <v>3899314</v>
      </c>
      <c r="C28" s="278" t="s">
        <v>836</v>
      </c>
      <c r="D28" s="279">
        <v>1</v>
      </c>
      <c r="E28" s="279" t="s">
        <v>1512</v>
      </c>
      <c r="F28" s="280">
        <v>27200</v>
      </c>
      <c r="G28" s="281">
        <f t="shared" si="0"/>
        <v>27200</v>
      </c>
      <c r="H28" s="281">
        <v>24000</v>
      </c>
    </row>
    <row r="29" spans="1:8" ht="38.25" x14ac:dyDescent="0.25">
      <c r="A29" s="278" t="s">
        <v>1070</v>
      </c>
      <c r="B29" s="108">
        <v>3191411</v>
      </c>
      <c r="C29" s="278" t="s">
        <v>838</v>
      </c>
      <c r="D29" s="279">
        <v>5</v>
      </c>
      <c r="E29" s="279" t="s">
        <v>1512</v>
      </c>
      <c r="F29" s="280">
        <v>14000</v>
      </c>
      <c r="G29" s="281">
        <f t="shared" si="0"/>
        <v>70000</v>
      </c>
      <c r="H29" s="281">
        <v>40000</v>
      </c>
    </row>
    <row r="30" spans="1:8" ht="38.25" x14ac:dyDescent="0.25">
      <c r="A30" s="278" t="s">
        <v>1070</v>
      </c>
      <c r="B30" s="108">
        <v>3694016</v>
      </c>
      <c r="C30" s="278" t="s">
        <v>840</v>
      </c>
      <c r="D30" s="279">
        <v>16</v>
      </c>
      <c r="E30" s="279" t="s">
        <v>1512</v>
      </c>
      <c r="F30" s="280">
        <v>11900</v>
      </c>
      <c r="G30" s="281">
        <f t="shared" si="0"/>
        <v>190400</v>
      </c>
      <c r="H30" s="281">
        <v>120000</v>
      </c>
    </row>
    <row r="31" spans="1:8" ht="38.25" x14ac:dyDescent="0.25">
      <c r="A31" s="278" t="s">
        <v>1070</v>
      </c>
      <c r="B31" s="108">
        <v>3899314</v>
      </c>
      <c r="C31" s="278" t="s">
        <v>841</v>
      </c>
      <c r="D31" s="279">
        <v>16</v>
      </c>
      <c r="E31" s="279" t="s">
        <v>1512</v>
      </c>
      <c r="F31" s="280">
        <v>25000</v>
      </c>
      <c r="G31" s="281">
        <f t="shared" si="0"/>
        <v>400000</v>
      </c>
      <c r="H31" s="281">
        <v>320000</v>
      </c>
    </row>
    <row r="32" spans="1:8" ht="38.25" x14ac:dyDescent="0.25">
      <c r="A32" s="278" t="s">
        <v>1070</v>
      </c>
      <c r="B32" s="108">
        <v>3533103</v>
      </c>
      <c r="C32" s="278" t="s">
        <v>842</v>
      </c>
      <c r="D32" s="279">
        <v>36</v>
      </c>
      <c r="E32" s="279" t="s">
        <v>1509</v>
      </c>
      <c r="F32" s="280">
        <v>14300</v>
      </c>
      <c r="G32" s="281">
        <f t="shared" si="0"/>
        <v>514800</v>
      </c>
      <c r="H32" s="281">
        <v>396000</v>
      </c>
    </row>
    <row r="33" spans="8:8" x14ac:dyDescent="0.25">
      <c r="H33" s="283">
        <f>SUM(H3:H32)</f>
        <v>28064700</v>
      </c>
    </row>
  </sheetData>
  <mergeCells count="8">
    <mergeCell ref="H1:H2"/>
    <mergeCell ref="G1:G2"/>
    <mergeCell ref="A1:A2"/>
    <mergeCell ref="C1:C2"/>
    <mergeCell ref="D1:D2"/>
    <mergeCell ref="E1:E2"/>
    <mergeCell ref="F1:F2"/>
    <mergeCell ref="B1:B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7"/>
  <sheetViews>
    <sheetView workbookViewId="0">
      <selection sqref="A1:XFD1"/>
    </sheetView>
  </sheetViews>
  <sheetFormatPr baseColWidth="10" defaultRowHeight="15" x14ac:dyDescent="0.25"/>
  <cols>
    <col min="12" max="12" width="11.85546875" bestFit="1" customWidth="1"/>
  </cols>
  <sheetData>
    <row r="2" spans="1:12" ht="153" x14ac:dyDescent="0.25">
      <c r="A2" s="5" t="s">
        <v>1052</v>
      </c>
      <c r="B2" s="5" t="s">
        <v>1053</v>
      </c>
      <c r="C2" s="108">
        <v>4299991</v>
      </c>
      <c r="D2" s="5" t="s">
        <v>785</v>
      </c>
      <c r="E2" s="5" t="s">
        <v>786</v>
      </c>
      <c r="F2" s="5" t="s">
        <v>921</v>
      </c>
      <c r="G2" s="5" t="s">
        <v>922</v>
      </c>
      <c r="H2" s="5" t="s">
        <v>923</v>
      </c>
      <c r="I2" s="5" t="s">
        <v>924</v>
      </c>
      <c r="J2" s="5" t="s">
        <v>848</v>
      </c>
      <c r="K2" s="5" t="s">
        <v>925</v>
      </c>
      <c r="L2" s="181">
        <v>5871450</v>
      </c>
    </row>
    <row r="3" spans="1:12" ht="153" x14ac:dyDescent="0.25">
      <c r="A3" s="5" t="s">
        <v>1052</v>
      </c>
      <c r="B3" s="5" t="s">
        <v>1053</v>
      </c>
      <c r="C3" s="108">
        <v>4299991</v>
      </c>
      <c r="D3" s="5" t="s">
        <v>785</v>
      </c>
      <c r="E3" s="5" t="s">
        <v>786</v>
      </c>
      <c r="F3" s="5" t="s">
        <v>921</v>
      </c>
      <c r="G3" s="5" t="s">
        <v>926</v>
      </c>
      <c r="H3" s="5" t="s">
        <v>927</v>
      </c>
      <c r="I3" s="5" t="s">
        <v>924</v>
      </c>
      <c r="J3" s="5" t="s">
        <v>848</v>
      </c>
      <c r="K3" s="5" t="s">
        <v>925</v>
      </c>
      <c r="L3" s="181">
        <v>3035392</v>
      </c>
    </row>
    <row r="4" spans="1:12" ht="153" x14ac:dyDescent="0.25">
      <c r="A4" s="5" t="s">
        <v>1052</v>
      </c>
      <c r="B4" s="5" t="s">
        <v>1053</v>
      </c>
      <c r="C4" s="108">
        <v>4299991</v>
      </c>
      <c r="D4" s="5" t="s">
        <v>785</v>
      </c>
      <c r="E4" s="5" t="s">
        <v>786</v>
      </c>
      <c r="F4" s="5" t="s">
        <v>921</v>
      </c>
      <c r="G4" s="5" t="s">
        <v>928</v>
      </c>
      <c r="H4" s="5" t="s">
        <v>910</v>
      </c>
      <c r="I4" s="5" t="s">
        <v>924</v>
      </c>
      <c r="J4" s="5" t="s">
        <v>848</v>
      </c>
      <c r="K4" s="5" t="s">
        <v>925</v>
      </c>
      <c r="L4" s="181">
        <v>120900</v>
      </c>
    </row>
    <row r="5" spans="1:12" ht="153" x14ac:dyDescent="0.25">
      <c r="A5" s="5" t="s">
        <v>1052</v>
      </c>
      <c r="B5" s="5" t="s">
        <v>1053</v>
      </c>
      <c r="C5" s="108">
        <v>4299991</v>
      </c>
      <c r="D5" s="5" t="s">
        <v>785</v>
      </c>
      <c r="E5" s="5" t="s">
        <v>786</v>
      </c>
      <c r="F5" s="5" t="s">
        <v>921</v>
      </c>
      <c r="G5" s="5" t="s">
        <v>929</v>
      </c>
      <c r="H5" s="5" t="s">
        <v>930</v>
      </c>
      <c r="I5" s="5" t="s">
        <v>924</v>
      </c>
      <c r="J5" s="5" t="s">
        <v>848</v>
      </c>
      <c r="K5" s="5" t="s">
        <v>925</v>
      </c>
      <c r="L5" s="181">
        <v>190667</v>
      </c>
    </row>
    <row r="6" spans="1:12" ht="153" x14ac:dyDescent="0.25">
      <c r="A6" s="5" t="s">
        <v>1052</v>
      </c>
      <c r="B6" s="5" t="s">
        <v>1053</v>
      </c>
      <c r="C6" s="108">
        <v>4299991</v>
      </c>
      <c r="D6" s="5" t="s">
        <v>785</v>
      </c>
      <c r="E6" s="5" t="s">
        <v>786</v>
      </c>
      <c r="F6" s="5" t="s">
        <v>921</v>
      </c>
      <c r="G6" s="5" t="s">
        <v>931</v>
      </c>
      <c r="H6" s="5" t="s">
        <v>930</v>
      </c>
      <c r="I6" s="5" t="s">
        <v>924</v>
      </c>
      <c r="J6" s="5" t="s">
        <v>848</v>
      </c>
      <c r="K6" s="5" t="s">
        <v>925</v>
      </c>
      <c r="L6" s="181">
        <v>21450</v>
      </c>
    </row>
    <row r="7" spans="1:12" ht="153" x14ac:dyDescent="0.25">
      <c r="A7" s="5" t="s">
        <v>1052</v>
      </c>
      <c r="B7" s="5" t="s">
        <v>1053</v>
      </c>
      <c r="C7" s="108">
        <v>4299991</v>
      </c>
      <c r="D7" s="5" t="s">
        <v>785</v>
      </c>
      <c r="E7" s="5" t="s">
        <v>786</v>
      </c>
      <c r="F7" s="5" t="s">
        <v>921</v>
      </c>
      <c r="G7" s="5" t="s">
        <v>932</v>
      </c>
      <c r="H7" s="5" t="s">
        <v>933</v>
      </c>
      <c r="I7" s="5" t="s">
        <v>924</v>
      </c>
      <c r="J7" s="5" t="s">
        <v>848</v>
      </c>
      <c r="K7" s="5" t="s">
        <v>925</v>
      </c>
      <c r="L7" s="181">
        <v>842833</v>
      </c>
    </row>
    <row r="8" spans="1:12" ht="153" x14ac:dyDescent="0.25">
      <c r="A8" s="5" t="s">
        <v>1052</v>
      </c>
      <c r="B8" s="5" t="s">
        <v>1053</v>
      </c>
      <c r="C8" s="108">
        <v>4299991</v>
      </c>
      <c r="D8" s="5" t="s">
        <v>785</v>
      </c>
      <c r="E8" s="5" t="s">
        <v>786</v>
      </c>
      <c r="F8" s="5" t="s">
        <v>921</v>
      </c>
      <c r="G8" s="5" t="s">
        <v>934</v>
      </c>
      <c r="H8" s="5" t="s">
        <v>933</v>
      </c>
      <c r="I8" s="5" t="s">
        <v>924</v>
      </c>
      <c r="J8" s="5" t="s">
        <v>848</v>
      </c>
      <c r="K8" s="5" t="s">
        <v>925</v>
      </c>
      <c r="L8" s="181">
        <v>314167</v>
      </c>
    </row>
    <row r="9" spans="1:12" ht="153" x14ac:dyDescent="0.25">
      <c r="A9" s="5" t="s">
        <v>1052</v>
      </c>
      <c r="B9" s="5" t="s">
        <v>1053</v>
      </c>
      <c r="C9" s="108">
        <v>4299991</v>
      </c>
      <c r="D9" s="5" t="s">
        <v>785</v>
      </c>
      <c r="E9" s="5" t="s">
        <v>786</v>
      </c>
      <c r="F9" s="5" t="s">
        <v>921</v>
      </c>
      <c r="G9" s="5" t="s">
        <v>935</v>
      </c>
      <c r="H9" s="5" t="s">
        <v>933</v>
      </c>
      <c r="I9" s="5" t="s">
        <v>924</v>
      </c>
      <c r="J9" s="5" t="s">
        <v>848</v>
      </c>
      <c r="K9" s="5" t="s">
        <v>925</v>
      </c>
      <c r="L9" s="181">
        <v>312000</v>
      </c>
    </row>
    <row r="10" spans="1:12" ht="153" x14ac:dyDescent="0.25">
      <c r="A10" s="5" t="s">
        <v>1052</v>
      </c>
      <c r="B10" s="5" t="s">
        <v>1053</v>
      </c>
      <c r="C10" s="108">
        <v>4299991</v>
      </c>
      <c r="D10" s="5" t="s">
        <v>785</v>
      </c>
      <c r="E10" s="5" t="s">
        <v>786</v>
      </c>
      <c r="F10" s="5" t="s">
        <v>921</v>
      </c>
      <c r="G10" s="5" t="s">
        <v>936</v>
      </c>
      <c r="H10" s="5" t="s">
        <v>910</v>
      </c>
      <c r="I10" s="5" t="s">
        <v>924</v>
      </c>
      <c r="J10" s="5" t="s">
        <v>848</v>
      </c>
      <c r="K10" s="5" t="s">
        <v>925</v>
      </c>
      <c r="L10" s="181">
        <v>1360233</v>
      </c>
    </row>
    <row r="11" spans="1:12" ht="153" x14ac:dyDescent="0.25">
      <c r="A11" s="5" t="s">
        <v>1052</v>
      </c>
      <c r="B11" s="5" t="s">
        <v>1053</v>
      </c>
      <c r="C11" s="108">
        <v>4299991</v>
      </c>
      <c r="D11" s="5" t="s">
        <v>785</v>
      </c>
      <c r="E11" s="5" t="s">
        <v>786</v>
      </c>
      <c r="F11" s="5" t="s">
        <v>921</v>
      </c>
      <c r="G11" s="5" t="s">
        <v>937</v>
      </c>
      <c r="H11" s="5" t="s">
        <v>938</v>
      </c>
      <c r="I11" s="5" t="s">
        <v>924</v>
      </c>
      <c r="J11" s="5" t="s">
        <v>848</v>
      </c>
      <c r="K11" s="5" t="s">
        <v>925</v>
      </c>
      <c r="L11" s="181">
        <v>207935</v>
      </c>
    </row>
    <row r="12" spans="1:12" ht="153" x14ac:dyDescent="0.25">
      <c r="A12" s="5" t="s">
        <v>1052</v>
      </c>
      <c r="B12" s="5" t="s">
        <v>1053</v>
      </c>
      <c r="C12" s="108">
        <v>4299991</v>
      </c>
      <c r="D12" s="5" t="s">
        <v>785</v>
      </c>
      <c r="E12" s="5" t="s">
        <v>786</v>
      </c>
      <c r="F12" s="5" t="s">
        <v>921</v>
      </c>
      <c r="G12" s="5" t="s">
        <v>939</v>
      </c>
      <c r="H12" s="5" t="s">
        <v>938</v>
      </c>
      <c r="I12" s="5" t="s">
        <v>924</v>
      </c>
      <c r="J12" s="5" t="s">
        <v>848</v>
      </c>
      <c r="K12" s="5" t="s">
        <v>925</v>
      </c>
      <c r="L12" s="181">
        <v>235235</v>
      </c>
    </row>
    <row r="13" spans="1:12" ht="153" x14ac:dyDescent="0.25">
      <c r="A13" s="5" t="s">
        <v>1052</v>
      </c>
      <c r="B13" s="5" t="s">
        <v>1053</v>
      </c>
      <c r="C13" s="108">
        <v>4299991</v>
      </c>
      <c r="D13" s="5" t="s">
        <v>785</v>
      </c>
      <c r="E13" s="5" t="s">
        <v>786</v>
      </c>
      <c r="F13" s="5" t="s">
        <v>921</v>
      </c>
      <c r="G13" s="5" t="s">
        <v>940</v>
      </c>
      <c r="H13" s="5" t="s">
        <v>941</v>
      </c>
      <c r="I13" s="5" t="s">
        <v>924</v>
      </c>
      <c r="J13" s="5" t="s">
        <v>848</v>
      </c>
      <c r="K13" s="5" t="s">
        <v>925</v>
      </c>
      <c r="L13" s="181">
        <v>68575</v>
      </c>
    </row>
    <row r="14" spans="1:12" ht="153" x14ac:dyDescent="0.25">
      <c r="A14" s="5" t="s">
        <v>1052</v>
      </c>
      <c r="B14" s="5" t="s">
        <v>1053</v>
      </c>
      <c r="C14" s="108">
        <v>4299991</v>
      </c>
      <c r="D14" s="5" t="s">
        <v>785</v>
      </c>
      <c r="E14" s="5" t="s">
        <v>786</v>
      </c>
      <c r="F14" s="5" t="s">
        <v>921</v>
      </c>
      <c r="G14" s="5" t="s">
        <v>942</v>
      </c>
      <c r="H14" s="5" t="s">
        <v>941</v>
      </c>
      <c r="I14" s="5" t="s">
        <v>924</v>
      </c>
      <c r="J14" s="5" t="s">
        <v>848</v>
      </c>
      <c r="K14" s="5" t="s">
        <v>925</v>
      </c>
      <c r="L14" s="181">
        <v>38458</v>
      </c>
    </row>
    <row r="15" spans="1:12" ht="153" x14ac:dyDescent="0.25">
      <c r="A15" s="5" t="s">
        <v>1052</v>
      </c>
      <c r="B15" s="5" t="s">
        <v>1053</v>
      </c>
      <c r="C15" s="108">
        <v>4299991</v>
      </c>
      <c r="D15" s="5" t="s">
        <v>785</v>
      </c>
      <c r="E15" s="5" t="s">
        <v>786</v>
      </c>
      <c r="F15" s="5" t="s">
        <v>921</v>
      </c>
      <c r="G15" s="5" t="s">
        <v>943</v>
      </c>
      <c r="H15" s="5" t="s">
        <v>910</v>
      </c>
      <c r="I15" s="5" t="s">
        <v>924</v>
      </c>
      <c r="J15" s="5" t="s">
        <v>848</v>
      </c>
      <c r="K15" s="5" t="s">
        <v>925</v>
      </c>
      <c r="L15" s="181">
        <v>362917</v>
      </c>
    </row>
    <row r="16" spans="1:12" ht="153" x14ac:dyDescent="0.25">
      <c r="A16" s="5" t="s">
        <v>1052</v>
      </c>
      <c r="B16" s="5" t="s">
        <v>1053</v>
      </c>
      <c r="C16" s="108">
        <v>4299991</v>
      </c>
      <c r="D16" s="5" t="s">
        <v>785</v>
      </c>
      <c r="E16" s="5" t="s">
        <v>786</v>
      </c>
      <c r="F16" s="5" t="s">
        <v>921</v>
      </c>
      <c r="G16" s="5" t="s">
        <v>944</v>
      </c>
      <c r="H16" s="5" t="s">
        <v>930</v>
      </c>
      <c r="I16" s="5" t="s">
        <v>924</v>
      </c>
      <c r="J16" s="5" t="s">
        <v>848</v>
      </c>
      <c r="K16" s="5" t="s">
        <v>925</v>
      </c>
      <c r="L16" s="181">
        <v>95333</v>
      </c>
    </row>
    <row r="17" spans="1:12" ht="153" x14ac:dyDescent="0.25">
      <c r="A17" s="5" t="s">
        <v>1052</v>
      </c>
      <c r="B17" s="5" t="s">
        <v>1053</v>
      </c>
      <c r="C17" s="108">
        <v>4299991</v>
      </c>
      <c r="D17" s="5" t="s">
        <v>785</v>
      </c>
      <c r="E17" s="5" t="s">
        <v>786</v>
      </c>
      <c r="F17" s="5" t="s">
        <v>921</v>
      </c>
      <c r="G17" s="5" t="s">
        <v>945</v>
      </c>
      <c r="H17" s="5" t="s">
        <v>910</v>
      </c>
      <c r="I17" s="5" t="s">
        <v>924</v>
      </c>
      <c r="J17" s="5" t="s">
        <v>848</v>
      </c>
      <c r="K17" s="5" t="s">
        <v>925</v>
      </c>
      <c r="L17" s="181">
        <v>233567</v>
      </c>
    </row>
    <row r="18" spans="1:12" ht="153" x14ac:dyDescent="0.25">
      <c r="A18" s="5" t="s">
        <v>1052</v>
      </c>
      <c r="B18" s="5" t="s">
        <v>1053</v>
      </c>
      <c r="C18" s="108">
        <v>4299991</v>
      </c>
      <c r="D18" s="5" t="s">
        <v>785</v>
      </c>
      <c r="E18" s="5" t="s">
        <v>786</v>
      </c>
      <c r="F18" s="5" t="s">
        <v>921</v>
      </c>
      <c r="G18" s="5" t="s">
        <v>946</v>
      </c>
      <c r="H18" s="5" t="s">
        <v>910</v>
      </c>
      <c r="I18" s="5" t="s">
        <v>924</v>
      </c>
      <c r="J18" s="5" t="s">
        <v>848</v>
      </c>
      <c r="K18" s="5" t="s">
        <v>925</v>
      </c>
      <c r="L18" s="181">
        <v>159900</v>
      </c>
    </row>
    <row r="19" spans="1:12" ht="153" x14ac:dyDescent="0.25">
      <c r="A19" s="5" t="s">
        <v>1052</v>
      </c>
      <c r="B19" s="5" t="s">
        <v>1053</v>
      </c>
      <c r="C19" s="108">
        <v>4299991</v>
      </c>
      <c r="D19" s="5" t="s">
        <v>785</v>
      </c>
      <c r="E19" s="5" t="s">
        <v>786</v>
      </c>
      <c r="F19" s="5" t="s">
        <v>921</v>
      </c>
      <c r="G19" s="5" t="s">
        <v>947</v>
      </c>
      <c r="H19" s="5" t="s">
        <v>910</v>
      </c>
      <c r="I19" s="5" t="s">
        <v>924</v>
      </c>
      <c r="J19" s="5" t="s">
        <v>848</v>
      </c>
      <c r="K19" s="5" t="s">
        <v>925</v>
      </c>
      <c r="L19" s="181">
        <v>159900</v>
      </c>
    </row>
    <row r="20" spans="1:12" ht="153" x14ac:dyDescent="0.25">
      <c r="A20" s="5" t="s">
        <v>1052</v>
      </c>
      <c r="B20" s="5" t="s">
        <v>1053</v>
      </c>
      <c r="C20" s="108">
        <v>4299991</v>
      </c>
      <c r="D20" s="5" t="s">
        <v>785</v>
      </c>
      <c r="E20" s="5" t="s">
        <v>786</v>
      </c>
      <c r="F20" s="5" t="s">
        <v>921</v>
      </c>
      <c r="G20" s="5" t="s">
        <v>948</v>
      </c>
      <c r="H20" s="5" t="s">
        <v>910</v>
      </c>
      <c r="I20" s="5" t="s">
        <v>924</v>
      </c>
      <c r="J20" s="5" t="s">
        <v>848</v>
      </c>
      <c r="K20" s="5" t="s">
        <v>925</v>
      </c>
      <c r="L20" s="181">
        <v>1074233</v>
      </c>
    </row>
    <row r="21" spans="1:12" ht="153" x14ac:dyDescent="0.25">
      <c r="A21" s="5" t="s">
        <v>1052</v>
      </c>
      <c r="B21" s="5" t="s">
        <v>1053</v>
      </c>
      <c r="C21" s="108">
        <v>4299991</v>
      </c>
      <c r="D21" s="5" t="s">
        <v>785</v>
      </c>
      <c r="E21" s="5" t="s">
        <v>786</v>
      </c>
      <c r="F21" s="5" t="s">
        <v>921</v>
      </c>
      <c r="G21" s="5" t="s">
        <v>949</v>
      </c>
      <c r="H21" s="5" t="s">
        <v>930</v>
      </c>
      <c r="I21" s="5" t="s">
        <v>924</v>
      </c>
      <c r="J21" s="5" t="s">
        <v>848</v>
      </c>
      <c r="K21" s="5" t="s">
        <v>925</v>
      </c>
      <c r="L21" s="181">
        <v>104217</v>
      </c>
    </row>
    <row r="22" spans="1:12" ht="153" x14ac:dyDescent="0.25">
      <c r="A22" s="5" t="s">
        <v>1052</v>
      </c>
      <c r="B22" s="5" t="s">
        <v>1053</v>
      </c>
      <c r="C22" s="108">
        <v>4299991</v>
      </c>
      <c r="D22" s="5" t="s">
        <v>785</v>
      </c>
      <c r="E22" s="5" t="s">
        <v>786</v>
      </c>
      <c r="F22" s="5" t="s">
        <v>921</v>
      </c>
      <c r="G22" s="5" t="s">
        <v>950</v>
      </c>
      <c r="H22" s="5" t="s">
        <v>910</v>
      </c>
      <c r="I22" s="5" t="s">
        <v>924</v>
      </c>
      <c r="J22" s="5" t="s">
        <v>848</v>
      </c>
      <c r="K22" s="5" t="s">
        <v>925</v>
      </c>
      <c r="L22" s="181">
        <v>99667</v>
      </c>
    </row>
    <row r="23" spans="1:12" ht="153" x14ac:dyDescent="0.25">
      <c r="A23" s="5" t="s">
        <v>1052</v>
      </c>
      <c r="B23" s="5" t="s">
        <v>1053</v>
      </c>
      <c r="C23" s="108">
        <v>4299991</v>
      </c>
      <c r="D23" s="5" t="s">
        <v>785</v>
      </c>
      <c r="E23" s="5" t="s">
        <v>786</v>
      </c>
      <c r="F23" s="5" t="s">
        <v>921</v>
      </c>
      <c r="G23" s="5" t="s">
        <v>951</v>
      </c>
      <c r="H23" s="5" t="s">
        <v>910</v>
      </c>
      <c r="I23" s="5" t="s">
        <v>924</v>
      </c>
      <c r="J23" s="5" t="s">
        <v>848</v>
      </c>
      <c r="K23" s="5" t="s">
        <v>925</v>
      </c>
      <c r="L23" s="181">
        <v>99667</v>
      </c>
    </row>
    <row r="24" spans="1:12" ht="153" x14ac:dyDescent="0.25">
      <c r="A24" s="5" t="s">
        <v>1052</v>
      </c>
      <c r="B24" s="5" t="s">
        <v>1053</v>
      </c>
      <c r="C24" s="108">
        <v>4299991</v>
      </c>
      <c r="D24" s="5" t="s">
        <v>785</v>
      </c>
      <c r="E24" s="5" t="s">
        <v>786</v>
      </c>
      <c r="F24" s="5" t="s">
        <v>921</v>
      </c>
      <c r="G24" s="5" t="s">
        <v>952</v>
      </c>
      <c r="H24" s="5" t="s">
        <v>930</v>
      </c>
      <c r="I24" s="5" t="s">
        <v>924</v>
      </c>
      <c r="J24" s="5" t="s">
        <v>848</v>
      </c>
      <c r="K24" s="5" t="s">
        <v>925</v>
      </c>
      <c r="L24" s="181">
        <v>606667</v>
      </c>
    </row>
    <row r="25" spans="1:12" ht="153" x14ac:dyDescent="0.25">
      <c r="A25" s="5" t="s">
        <v>1052</v>
      </c>
      <c r="B25" s="5" t="s">
        <v>1053</v>
      </c>
      <c r="C25" s="108">
        <v>4299991</v>
      </c>
      <c r="D25" s="5" t="s">
        <v>785</v>
      </c>
      <c r="E25" s="5" t="s">
        <v>786</v>
      </c>
      <c r="F25" s="5" t="s">
        <v>921</v>
      </c>
      <c r="G25" s="5" t="s">
        <v>953</v>
      </c>
      <c r="H25" s="5" t="s">
        <v>910</v>
      </c>
      <c r="I25" s="5" t="s">
        <v>924</v>
      </c>
      <c r="J25" s="5" t="s">
        <v>848</v>
      </c>
      <c r="K25" s="5" t="s">
        <v>925</v>
      </c>
      <c r="L25" s="181">
        <v>1100000</v>
      </c>
    </row>
    <row r="26" spans="1:12" ht="153" x14ac:dyDescent="0.25">
      <c r="A26" s="5" t="s">
        <v>1052</v>
      </c>
      <c r="B26" s="5" t="s">
        <v>1053</v>
      </c>
      <c r="C26" s="108">
        <v>4299991</v>
      </c>
      <c r="D26" s="5" t="s">
        <v>785</v>
      </c>
      <c r="E26" s="5" t="s">
        <v>786</v>
      </c>
      <c r="F26" s="5" t="s">
        <v>921</v>
      </c>
      <c r="G26" s="5" t="s">
        <v>954</v>
      </c>
      <c r="H26" s="5" t="s">
        <v>941</v>
      </c>
      <c r="I26" s="5" t="s">
        <v>924</v>
      </c>
      <c r="J26" s="5" t="s">
        <v>848</v>
      </c>
      <c r="K26" s="5" t="s">
        <v>925</v>
      </c>
      <c r="L26" s="181">
        <v>225000</v>
      </c>
    </row>
    <row r="27" spans="1:12" ht="153" x14ac:dyDescent="0.25">
      <c r="A27" s="5" t="s">
        <v>1052</v>
      </c>
      <c r="B27" s="5" t="s">
        <v>1053</v>
      </c>
      <c r="C27" s="108">
        <v>4299991</v>
      </c>
      <c r="D27" s="5" t="s">
        <v>785</v>
      </c>
      <c r="E27" s="5" t="s">
        <v>786</v>
      </c>
      <c r="F27" s="5" t="s">
        <v>921</v>
      </c>
      <c r="G27" s="5" t="s">
        <v>955</v>
      </c>
      <c r="H27" s="5" t="s">
        <v>910</v>
      </c>
      <c r="I27" s="5" t="s">
        <v>924</v>
      </c>
      <c r="J27" s="5" t="s">
        <v>848</v>
      </c>
      <c r="K27" s="5" t="s">
        <v>925</v>
      </c>
      <c r="L27" s="181">
        <v>700000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0"/>
  <sheetViews>
    <sheetView zoomScale="90" zoomScaleNormal="90" workbookViewId="0">
      <pane xSplit="2" ySplit="1" topLeftCell="C2" activePane="bottomRight" state="frozen"/>
      <selection pane="topRight" activeCell="C1" sqref="C1"/>
      <selection pane="bottomLeft" activeCell="A2" sqref="A2"/>
      <selection pane="bottomRight" activeCell="G16" sqref="G16"/>
    </sheetView>
  </sheetViews>
  <sheetFormatPr baseColWidth="10" defaultRowHeight="15" x14ac:dyDescent="0.25"/>
  <cols>
    <col min="1" max="1" width="21.7109375" customWidth="1"/>
    <col min="2" max="2" width="36.5703125" customWidth="1"/>
    <col min="3" max="3" width="29" customWidth="1"/>
    <col min="4" max="4" width="25.5703125" bestFit="1" customWidth="1"/>
    <col min="5" max="10" width="22.28515625" bestFit="1" customWidth="1"/>
    <col min="11" max="11" width="16.85546875" bestFit="1" customWidth="1"/>
  </cols>
  <sheetData>
    <row r="1" spans="1:11" ht="16.5" thickBot="1" x14ac:dyDescent="0.35">
      <c r="A1" s="8" t="s">
        <v>1097</v>
      </c>
      <c r="B1" s="9" t="s">
        <v>1098</v>
      </c>
      <c r="C1" s="10" t="s">
        <v>1525</v>
      </c>
      <c r="D1" s="10" t="s">
        <v>1099</v>
      </c>
      <c r="E1" s="10" t="s">
        <v>1100</v>
      </c>
      <c r="F1" s="10" t="s">
        <v>1101</v>
      </c>
      <c r="G1" s="10" t="s">
        <v>1102</v>
      </c>
      <c r="H1" s="10" t="s">
        <v>1103</v>
      </c>
      <c r="I1" s="10" t="s">
        <v>1104</v>
      </c>
      <c r="J1" s="282" t="s">
        <v>1522</v>
      </c>
    </row>
    <row r="2" spans="1:11" ht="16.5" thickBot="1" x14ac:dyDescent="0.35">
      <c r="A2" s="11" t="s">
        <v>1105</v>
      </c>
      <c r="B2" s="12" t="s">
        <v>1106</v>
      </c>
      <c r="C2" s="13">
        <f>10489493536+3905193710</f>
        <v>14394687246</v>
      </c>
      <c r="D2" s="13"/>
      <c r="E2" s="13">
        <f>+C2+D2</f>
        <v>14394687246</v>
      </c>
      <c r="F2" s="13">
        <f>+E2</f>
        <v>14394687246</v>
      </c>
      <c r="G2" s="14">
        <v>4036500590.9000001</v>
      </c>
      <c r="H2" s="13">
        <f>+F2-G2</f>
        <v>10358186655.1</v>
      </c>
      <c r="I2" s="15">
        <f>+E2-G2</f>
        <v>10358186655.1</v>
      </c>
      <c r="J2" s="15">
        <v>10489493536</v>
      </c>
    </row>
    <row r="3" spans="1:11" ht="16.5" thickBot="1" x14ac:dyDescent="0.35">
      <c r="A3" s="16" t="s">
        <v>1107</v>
      </c>
      <c r="B3" s="17" t="s">
        <v>1108</v>
      </c>
      <c r="C3" s="18">
        <f>+C4+C6+C7+C9+C13</f>
        <v>7069693940</v>
      </c>
      <c r="D3" s="18">
        <f t="shared" ref="D3" si="0">+D4+D6+D7+D9+D13</f>
        <v>0</v>
      </c>
      <c r="E3" s="18">
        <f>+E4+E6+E7+E9+E13</f>
        <v>7069693940</v>
      </c>
      <c r="F3" s="18">
        <f t="shared" ref="F3:I3" si="1">+F4+F7+F9+F13</f>
        <v>7069693940</v>
      </c>
      <c r="G3" s="18">
        <f t="shared" si="1"/>
        <v>3862798144</v>
      </c>
      <c r="H3" s="18">
        <f t="shared" si="1"/>
        <v>3206895796</v>
      </c>
      <c r="I3" s="19">
        <f t="shared" si="1"/>
        <v>3206895796</v>
      </c>
      <c r="J3" s="19">
        <v>5389116278</v>
      </c>
    </row>
    <row r="4" spans="1:11" ht="15.75" thickTop="1" x14ac:dyDescent="0.25">
      <c r="A4" s="20" t="s">
        <v>1109</v>
      </c>
      <c r="B4" s="21" t="s">
        <v>1110</v>
      </c>
      <c r="C4" s="22">
        <f>+C5</f>
        <v>67000000</v>
      </c>
      <c r="D4" s="22">
        <f t="shared" ref="D4:E4" si="2">+D5</f>
        <v>0</v>
      </c>
      <c r="E4" s="22">
        <f t="shared" si="2"/>
        <v>67000000</v>
      </c>
      <c r="F4" s="22">
        <f>+F5+F6</f>
        <v>67000000</v>
      </c>
      <c r="G4" s="22">
        <f>+G5+G6</f>
        <v>27468716</v>
      </c>
      <c r="H4" s="24">
        <f>+F4-G4</f>
        <v>39531284</v>
      </c>
      <c r="I4" s="25">
        <f>+E4-G4</f>
        <v>39531284</v>
      </c>
      <c r="J4" s="25"/>
      <c r="K4" s="103"/>
    </row>
    <row r="5" spans="1:11" ht="16.5" thickBot="1" x14ac:dyDescent="0.35">
      <c r="A5" s="26" t="s">
        <v>1111</v>
      </c>
      <c r="B5" s="27" t="s">
        <v>979</v>
      </c>
      <c r="C5" s="28">
        <f>+PAA!M5</f>
        <v>67000000</v>
      </c>
      <c r="D5" s="29"/>
      <c r="E5" s="30">
        <f>+C5+D5</f>
        <v>67000000</v>
      </c>
      <c r="F5" s="29">
        <f>+PAA!M5</f>
        <v>67000000</v>
      </c>
      <c r="G5" s="29">
        <f>+PAA!N5</f>
        <v>27468716</v>
      </c>
      <c r="H5" s="31">
        <f>+F5-G5</f>
        <v>39531284</v>
      </c>
      <c r="I5" s="32">
        <f>+E5-G5</f>
        <v>39531284</v>
      </c>
      <c r="J5" s="32"/>
      <c r="K5" s="103"/>
    </row>
    <row r="6" spans="1:11" ht="16.5" thickTop="1" thickBot="1" x14ac:dyDescent="0.3">
      <c r="A6" s="20" t="s">
        <v>1355</v>
      </c>
      <c r="B6" s="21" t="s">
        <v>1144</v>
      </c>
      <c r="C6" s="22">
        <v>0</v>
      </c>
      <c r="D6" s="22"/>
      <c r="E6" s="23">
        <f>+C6+D6</f>
        <v>0</v>
      </c>
      <c r="F6" s="22"/>
      <c r="G6" s="22"/>
      <c r="H6" s="24">
        <f>+F6-G6</f>
        <v>0</v>
      </c>
      <c r="I6" s="25">
        <f>+E6-G6</f>
        <v>0</v>
      </c>
      <c r="J6" s="25"/>
      <c r="K6" s="103"/>
    </row>
    <row r="7" spans="1:11" ht="30.75" thickTop="1" x14ac:dyDescent="0.25">
      <c r="A7" s="20" t="s">
        <v>1112</v>
      </c>
      <c r="B7" s="21" t="s">
        <v>1113</v>
      </c>
      <c r="C7" s="22">
        <f t="shared" ref="C7:I7" si="3">+C8</f>
        <v>576500000</v>
      </c>
      <c r="D7" s="22">
        <f t="shared" si="3"/>
        <v>0</v>
      </c>
      <c r="E7" s="23">
        <f t="shared" si="3"/>
        <v>576500000</v>
      </c>
      <c r="F7" s="22">
        <f t="shared" si="3"/>
        <v>576500000</v>
      </c>
      <c r="G7" s="22">
        <f t="shared" si="3"/>
        <v>339722970</v>
      </c>
      <c r="H7" s="24">
        <f t="shared" si="3"/>
        <v>236777030</v>
      </c>
      <c r="I7" s="25">
        <f t="shared" si="3"/>
        <v>236777030</v>
      </c>
      <c r="J7" s="25"/>
      <c r="K7" s="103"/>
    </row>
    <row r="8" spans="1:11" ht="16.5" thickBot="1" x14ac:dyDescent="0.35">
      <c r="A8" s="33" t="s">
        <v>1114</v>
      </c>
      <c r="B8" s="40" t="s">
        <v>1115</v>
      </c>
      <c r="C8" s="34">
        <f>+PAA!M7</f>
        <v>576500000</v>
      </c>
      <c r="D8" s="37"/>
      <c r="E8" s="36">
        <f>+C8+D8</f>
        <v>576500000</v>
      </c>
      <c r="F8" s="34">
        <f>+PAA!M7</f>
        <v>576500000</v>
      </c>
      <c r="G8" s="34">
        <f>+PAA!N7</f>
        <v>339722970</v>
      </c>
      <c r="H8" s="38">
        <f>+F8-G8</f>
        <v>236777030</v>
      </c>
      <c r="I8" s="39">
        <f>+E8-G8</f>
        <v>236777030</v>
      </c>
      <c r="J8" s="39"/>
      <c r="K8" s="103"/>
    </row>
    <row r="9" spans="1:11" ht="15.75" thickTop="1" x14ac:dyDescent="0.25">
      <c r="A9" s="20" t="s">
        <v>1116</v>
      </c>
      <c r="B9" s="21" t="s">
        <v>1117</v>
      </c>
      <c r="C9" s="22">
        <f t="shared" ref="C9:I9" si="4">+SUM(C10:C12)</f>
        <v>778986533</v>
      </c>
      <c r="D9" s="22">
        <f t="shared" si="4"/>
        <v>0</v>
      </c>
      <c r="E9" s="23">
        <f t="shared" si="4"/>
        <v>778986533</v>
      </c>
      <c r="F9" s="22">
        <f t="shared" si="4"/>
        <v>778986533</v>
      </c>
      <c r="G9" s="22">
        <f t="shared" si="4"/>
        <v>146149516</v>
      </c>
      <c r="H9" s="24">
        <f t="shared" si="4"/>
        <v>632837017</v>
      </c>
      <c r="I9" s="25">
        <f t="shared" si="4"/>
        <v>632837017</v>
      </c>
      <c r="J9" s="25"/>
      <c r="K9" s="103"/>
    </row>
    <row r="10" spans="1:11" ht="45" x14ac:dyDescent="0.3">
      <c r="A10" s="41" t="s">
        <v>1085</v>
      </c>
      <c r="B10" s="42" t="s">
        <v>1118</v>
      </c>
      <c r="C10" s="43">
        <f>+PAA!M12</f>
        <v>14369760</v>
      </c>
      <c r="D10" s="43"/>
      <c r="E10" s="29">
        <f>+C10+D10</f>
        <v>14369760</v>
      </c>
      <c r="F10" s="44">
        <f>+PAA!M12</f>
        <v>14369760</v>
      </c>
      <c r="G10" s="44">
        <f>+PAA!N12</f>
        <v>9590900</v>
      </c>
      <c r="H10" s="44">
        <f>+F10-G10</f>
        <v>4778860</v>
      </c>
      <c r="I10" s="45">
        <f>+E10-G10</f>
        <v>4778860</v>
      </c>
      <c r="J10" s="45"/>
      <c r="K10" s="103"/>
    </row>
    <row r="11" spans="1:11" ht="30" x14ac:dyDescent="0.3">
      <c r="A11" s="41" t="s">
        <v>770</v>
      </c>
      <c r="B11" s="42" t="s">
        <v>1119</v>
      </c>
      <c r="C11" s="43">
        <f>+PAA!M112</f>
        <v>179731003</v>
      </c>
      <c r="D11" s="43"/>
      <c r="E11" s="29">
        <f>+C11+D11</f>
        <v>179731003</v>
      </c>
      <c r="F11" s="44">
        <f>+PAA!M112</f>
        <v>179731003</v>
      </c>
      <c r="G11" s="44">
        <f>+PAA!N112</f>
        <v>78278316</v>
      </c>
      <c r="H11" s="44">
        <f>+F11-G11</f>
        <v>101452687</v>
      </c>
      <c r="I11" s="45">
        <f>+E11-G11</f>
        <v>101452687</v>
      </c>
      <c r="J11" s="45"/>
      <c r="K11" s="103"/>
    </row>
    <row r="12" spans="1:11" ht="16.5" thickBot="1" x14ac:dyDescent="0.35">
      <c r="A12" s="46" t="s">
        <v>1087</v>
      </c>
      <c r="B12" s="47" t="s">
        <v>1120</v>
      </c>
      <c r="C12" s="48">
        <f>+PAA!M147</f>
        <v>584885770</v>
      </c>
      <c r="D12" s="48"/>
      <c r="E12" s="35">
        <f>+C12+D12</f>
        <v>584885770</v>
      </c>
      <c r="F12" s="49">
        <f>+PAA!M147</f>
        <v>584885770</v>
      </c>
      <c r="G12" s="49">
        <f>+PAA!N147</f>
        <v>58280300</v>
      </c>
      <c r="H12" s="49">
        <f>+F12-G12</f>
        <v>526605470</v>
      </c>
      <c r="I12" s="50">
        <f>+E12-G12</f>
        <v>526605470</v>
      </c>
      <c r="J12" s="50"/>
      <c r="K12" s="103"/>
    </row>
    <row r="13" spans="1:11" ht="15.75" thickTop="1" x14ac:dyDescent="0.25">
      <c r="A13" s="51" t="s">
        <v>1121</v>
      </c>
      <c r="B13" s="52" t="s">
        <v>1122</v>
      </c>
      <c r="C13" s="53">
        <f t="shared" ref="C13:I13" si="5">SUM(C14:C19)</f>
        <v>5647207407</v>
      </c>
      <c r="D13" s="53">
        <f t="shared" si="5"/>
        <v>0</v>
      </c>
      <c r="E13" s="54">
        <f>SUM(E14:E19)</f>
        <v>5647207407</v>
      </c>
      <c r="F13" s="53">
        <f t="shared" si="5"/>
        <v>5647207407</v>
      </c>
      <c r="G13" s="53">
        <f t="shared" si="5"/>
        <v>3349456942</v>
      </c>
      <c r="H13" s="55">
        <f t="shared" si="5"/>
        <v>2297750465</v>
      </c>
      <c r="I13" s="56">
        <f t="shared" si="5"/>
        <v>2297750465</v>
      </c>
      <c r="J13" s="56"/>
      <c r="K13" s="103"/>
    </row>
    <row r="14" spans="1:11" ht="15.75" x14ac:dyDescent="0.3">
      <c r="A14" s="57" t="s">
        <v>1076</v>
      </c>
      <c r="B14" s="58" t="s">
        <v>1123</v>
      </c>
      <c r="C14" s="43">
        <f>+PAA!M149</f>
        <v>130000000</v>
      </c>
      <c r="D14" s="43"/>
      <c r="E14" s="29">
        <f t="shared" ref="E14:E21" si="6">+C14+D14</f>
        <v>130000000</v>
      </c>
      <c r="F14" s="44">
        <f>+PAA!M149</f>
        <v>130000000</v>
      </c>
      <c r="G14" s="44">
        <f>+PAA!N149</f>
        <v>129998845.02</v>
      </c>
      <c r="H14" s="44">
        <f t="shared" ref="H14:H19" si="7">+F14-G14</f>
        <v>1154.9800000041723</v>
      </c>
      <c r="I14" s="45">
        <f t="shared" ref="I14:I19" si="8">+E14-G14</f>
        <v>1154.9800000041723</v>
      </c>
      <c r="J14" s="45"/>
      <c r="K14" s="103"/>
    </row>
    <row r="15" spans="1:11" ht="60" x14ac:dyDescent="0.3">
      <c r="A15" s="57" t="s">
        <v>764</v>
      </c>
      <c r="B15" s="58" t="s">
        <v>975</v>
      </c>
      <c r="C15" s="43">
        <f>+PAA!M162</f>
        <v>384010000</v>
      </c>
      <c r="D15" s="43"/>
      <c r="E15" s="29">
        <f t="shared" si="6"/>
        <v>384010000</v>
      </c>
      <c r="F15" s="44">
        <f>+PAA!M162</f>
        <v>384010000</v>
      </c>
      <c r="G15" s="44">
        <f>+PAA!N162</f>
        <v>146972133</v>
      </c>
      <c r="H15" s="44">
        <f>+F15-G15</f>
        <v>237037867</v>
      </c>
      <c r="I15" s="45">
        <f t="shared" si="8"/>
        <v>237037867</v>
      </c>
      <c r="J15" s="45"/>
      <c r="K15" s="103"/>
    </row>
    <row r="16" spans="1:11" ht="30" x14ac:dyDescent="0.3">
      <c r="A16" s="57" t="s">
        <v>1086</v>
      </c>
      <c r="B16" s="58" t="s">
        <v>972</v>
      </c>
      <c r="C16" s="43">
        <f>+PAA!M175</f>
        <v>668562288</v>
      </c>
      <c r="D16" s="43"/>
      <c r="E16" s="29">
        <f t="shared" si="6"/>
        <v>668562288</v>
      </c>
      <c r="F16" s="44">
        <f>+PAA!M175</f>
        <v>668562288</v>
      </c>
      <c r="G16" s="44">
        <f>+PAA!N175</f>
        <v>592542221.78999996</v>
      </c>
      <c r="H16" s="44">
        <f t="shared" si="7"/>
        <v>76020066.210000038</v>
      </c>
      <c r="I16" s="45">
        <f t="shared" si="8"/>
        <v>76020066.210000038</v>
      </c>
      <c r="J16" s="45"/>
      <c r="K16" s="103"/>
    </row>
    <row r="17" spans="1:11" ht="30" x14ac:dyDescent="0.3">
      <c r="A17" s="57" t="s">
        <v>761</v>
      </c>
      <c r="B17" s="58" t="s">
        <v>963</v>
      </c>
      <c r="C17" s="43">
        <f>+PAA!M197</f>
        <v>3830035119</v>
      </c>
      <c r="D17" s="43"/>
      <c r="E17" s="29">
        <f t="shared" si="6"/>
        <v>3830035119</v>
      </c>
      <c r="F17" s="44">
        <f>+PAA!M197</f>
        <v>3830035119</v>
      </c>
      <c r="G17" s="44">
        <f>+PAA!N197</f>
        <v>2173395992.1900001</v>
      </c>
      <c r="H17" s="44">
        <f t="shared" si="7"/>
        <v>1656639126.8099999</v>
      </c>
      <c r="I17" s="45">
        <f t="shared" si="8"/>
        <v>1656639126.8099999</v>
      </c>
      <c r="J17" s="45"/>
      <c r="K17" s="103"/>
    </row>
    <row r="18" spans="1:11" ht="30" x14ac:dyDescent="0.3">
      <c r="A18" s="57" t="s">
        <v>765</v>
      </c>
      <c r="B18" s="58" t="s">
        <v>1124</v>
      </c>
      <c r="C18" s="43">
        <f>+PAA!M210</f>
        <v>564600000</v>
      </c>
      <c r="D18" s="43"/>
      <c r="E18" s="29">
        <f t="shared" si="6"/>
        <v>564600000</v>
      </c>
      <c r="F18" s="44">
        <f>+PAA!M210</f>
        <v>564600000</v>
      </c>
      <c r="G18" s="44">
        <f>+PAA!N210</f>
        <v>272752233</v>
      </c>
      <c r="H18" s="44">
        <f t="shared" si="7"/>
        <v>291847767</v>
      </c>
      <c r="I18" s="45">
        <f t="shared" si="8"/>
        <v>291847767</v>
      </c>
      <c r="J18" s="45"/>
      <c r="K18" s="103"/>
    </row>
    <row r="19" spans="1:11" ht="16.5" thickBot="1" x14ac:dyDescent="0.35">
      <c r="A19" s="59" t="s">
        <v>1095</v>
      </c>
      <c r="B19" s="60" t="s">
        <v>1125</v>
      </c>
      <c r="C19" s="61">
        <f>+PAA!M213</f>
        <v>70000000</v>
      </c>
      <c r="D19" s="61"/>
      <c r="E19" s="62">
        <f t="shared" si="6"/>
        <v>70000000</v>
      </c>
      <c r="F19" s="63">
        <f>+PAA!M213</f>
        <v>70000000</v>
      </c>
      <c r="G19" s="63">
        <f>+PAA!N213</f>
        <v>33795517</v>
      </c>
      <c r="H19" s="63">
        <f t="shared" si="7"/>
        <v>36204483</v>
      </c>
      <c r="I19" s="64">
        <f t="shared" si="8"/>
        <v>36204483</v>
      </c>
      <c r="J19" s="64"/>
      <c r="K19" s="103"/>
    </row>
    <row r="20" spans="1:11" ht="15.75" x14ac:dyDescent="0.3">
      <c r="A20" s="65" t="s">
        <v>1126</v>
      </c>
      <c r="B20" s="66" t="s">
        <v>1127</v>
      </c>
      <c r="C20" s="67">
        <f t="shared" ref="C20:I20" si="9">SUM(C21:C23)</f>
        <v>70845925</v>
      </c>
      <c r="D20" s="67">
        <f t="shared" si="9"/>
        <v>0</v>
      </c>
      <c r="E20" s="67">
        <f t="shared" si="9"/>
        <v>70845925</v>
      </c>
      <c r="F20" s="67">
        <f t="shared" si="9"/>
        <v>70845925</v>
      </c>
      <c r="G20" s="67">
        <f t="shared" si="9"/>
        <v>55075001</v>
      </c>
      <c r="H20" s="67">
        <f t="shared" si="9"/>
        <v>15770924</v>
      </c>
      <c r="I20" s="68">
        <f t="shared" si="9"/>
        <v>15770924</v>
      </c>
      <c r="J20" s="68">
        <v>70845925</v>
      </c>
      <c r="K20" s="103"/>
    </row>
    <row r="21" spans="1:11" ht="15.75" x14ac:dyDescent="0.3">
      <c r="A21" s="41" t="s">
        <v>1128</v>
      </c>
      <c r="B21" s="69" t="s">
        <v>1129</v>
      </c>
      <c r="C21" s="43">
        <f>+PAA!M221</f>
        <v>50845925</v>
      </c>
      <c r="D21" s="43"/>
      <c r="E21" s="43">
        <f t="shared" si="6"/>
        <v>50845925</v>
      </c>
      <c r="F21" s="43">
        <f>+PAA!M221</f>
        <v>50845925</v>
      </c>
      <c r="G21" s="43">
        <f>+PAA!N221</f>
        <v>35075001</v>
      </c>
      <c r="H21" s="43">
        <f>+F21-G21</f>
        <v>15770924</v>
      </c>
      <c r="I21" s="70">
        <f>+E21-G21</f>
        <v>15770924</v>
      </c>
      <c r="J21" s="70"/>
      <c r="K21" s="103"/>
    </row>
    <row r="22" spans="1:11" ht="30" x14ac:dyDescent="0.3">
      <c r="A22" s="41" t="s">
        <v>1130</v>
      </c>
      <c r="B22" s="69" t="s">
        <v>1131</v>
      </c>
      <c r="C22" s="43"/>
      <c r="D22" s="43"/>
      <c r="E22" s="43">
        <f>+C22+D22</f>
        <v>0</v>
      </c>
      <c r="F22" s="43"/>
      <c r="G22" s="43"/>
      <c r="H22" s="43">
        <f>+F22-G22</f>
        <v>0</v>
      </c>
      <c r="I22" s="70">
        <f>+E22-G22</f>
        <v>0</v>
      </c>
      <c r="J22" s="70"/>
      <c r="K22" s="103"/>
    </row>
    <row r="23" spans="1:11" ht="16.5" thickBot="1" x14ac:dyDescent="0.35">
      <c r="A23" s="59" t="s">
        <v>1132</v>
      </c>
      <c r="B23" s="60" t="s">
        <v>1133</v>
      </c>
      <c r="C23" s="61">
        <v>20000000</v>
      </c>
      <c r="D23" s="61"/>
      <c r="E23" s="61">
        <f>+C23+D23</f>
        <v>20000000</v>
      </c>
      <c r="F23" s="61">
        <f>+E23</f>
        <v>20000000</v>
      </c>
      <c r="G23" s="61">
        <f>+F23</f>
        <v>20000000</v>
      </c>
      <c r="H23" s="61">
        <f>+F23-G23</f>
        <v>0</v>
      </c>
      <c r="I23" s="72">
        <f>+E23-G23</f>
        <v>0</v>
      </c>
      <c r="J23" s="72"/>
      <c r="K23" s="103"/>
    </row>
    <row r="24" spans="1:11" ht="45" x14ac:dyDescent="0.3">
      <c r="A24" s="65" t="s">
        <v>1083</v>
      </c>
      <c r="B24" s="66" t="s">
        <v>1134</v>
      </c>
      <c r="C24" s="67">
        <f t="shared" ref="C24:I24" si="10">SUM(C25:C27)</f>
        <v>227828000</v>
      </c>
      <c r="D24" s="67">
        <f t="shared" si="10"/>
        <v>0</v>
      </c>
      <c r="E24" s="67">
        <f t="shared" si="10"/>
        <v>227828000</v>
      </c>
      <c r="F24" s="67">
        <f t="shared" si="10"/>
        <v>227828000</v>
      </c>
      <c r="G24" s="67">
        <f t="shared" si="10"/>
        <v>144469029</v>
      </c>
      <c r="H24" s="67">
        <f t="shared" si="10"/>
        <v>83358971</v>
      </c>
      <c r="I24" s="68">
        <f t="shared" si="10"/>
        <v>83358971</v>
      </c>
      <c r="J24" s="68">
        <v>217828000</v>
      </c>
      <c r="K24" s="103"/>
    </row>
    <row r="25" spans="1:11" ht="15.75" x14ac:dyDescent="0.3">
      <c r="A25" s="41" t="s">
        <v>1135</v>
      </c>
      <c r="B25" s="69" t="s">
        <v>1136</v>
      </c>
      <c r="C25" s="43">
        <f>+PAA!M224</f>
        <v>200000000</v>
      </c>
      <c r="D25" s="43"/>
      <c r="E25" s="43">
        <f t="shared" ref="E25" si="11">+C25+D25</f>
        <v>200000000</v>
      </c>
      <c r="F25" s="43">
        <f>+PAA!M224</f>
        <v>200000000</v>
      </c>
      <c r="G25" s="43">
        <f>+PAA!N224</f>
        <v>127456933</v>
      </c>
      <c r="H25" s="43">
        <f>+F25-G25</f>
        <v>72543067</v>
      </c>
      <c r="I25" s="70">
        <f>+E25-G25</f>
        <v>72543067</v>
      </c>
      <c r="J25" s="70"/>
      <c r="K25" s="103"/>
    </row>
    <row r="26" spans="1:11" ht="15.75" x14ac:dyDescent="0.3">
      <c r="A26" s="41" t="s">
        <v>1081</v>
      </c>
      <c r="B26" s="69" t="s">
        <v>1137</v>
      </c>
      <c r="C26" s="43">
        <f>+PAA!M227</f>
        <v>2828000</v>
      </c>
      <c r="D26" s="43"/>
      <c r="E26" s="43">
        <f>+C26+D26</f>
        <v>2828000</v>
      </c>
      <c r="F26" s="43">
        <f>+PAA!M227</f>
        <v>2828000</v>
      </c>
      <c r="G26" s="43">
        <f>+PAA!N227</f>
        <v>1453853</v>
      </c>
      <c r="H26" s="43">
        <f>+F26-G26</f>
        <v>1374147</v>
      </c>
      <c r="I26" s="70">
        <f>+E26-G26</f>
        <v>1374147</v>
      </c>
      <c r="J26" s="70"/>
      <c r="K26" s="103"/>
    </row>
    <row r="27" spans="1:11" ht="16.5" thickBot="1" x14ac:dyDescent="0.35">
      <c r="A27" s="59" t="s">
        <v>1138</v>
      </c>
      <c r="B27" s="60" t="s">
        <v>1139</v>
      </c>
      <c r="C27" s="61">
        <v>25000000</v>
      </c>
      <c r="D27" s="61"/>
      <c r="E27" s="61">
        <f>+C27+D27</f>
        <v>25000000</v>
      </c>
      <c r="F27" s="61">
        <f>+E27</f>
        <v>25000000</v>
      </c>
      <c r="G27" s="71">
        <v>15558243</v>
      </c>
      <c r="H27" s="61">
        <f>+F27-G27</f>
        <v>9441757</v>
      </c>
      <c r="I27" s="72">
        <f>+E27-G27</f>
        <v>9441757</v>
      </c>
      <c r="J27" s="72"/>
      <c r="K27" s="103"/>
    </row>
    <row r="28" spans="1:11" ht="16.5" thickBot="1" x14ac:dyDescent="0.35">
      <c r="A28" s="16" t="s">
        <v>1140</v>
      </c>
      <c r="B28" s="17" t="s">
        <v>1108</v>
      </c>
      <c r="C28" s="18">
        <f>+C29+C33+C36+C31</f>
        <v>2794836855</v>
      </c>
      <c r="D28" s="18">
        <f t="shared" ref="D28:I28" si="12">+D29+D33+D36+D31</f>
        <v>0</v>
      </c>
      <c r="E28" s="18">
        <f t="shared" si="12"/>
        <v>2794836855</v>
      </c>
      <c r="F28" s="18">
        <f t="shared" si="12"/>
        <v>994626855</v>
      </c>
      <c r="G28" s="18">
        <f t="shared" si="12"/>
        <v>363055575</v>
      </c>
      <c r="H28" s="18">
        <f t="shared" si="12"/>
        <v>631571280</v>
      </c>
      <c r="I28" s="18">
        <f t="shared" si="12"/>
        <v>2431781280</v>
      </c>
      <c r="J28" s="18">
        <v>300000000</v>
      </c>
      <c r="K28" s="103"/>
    </row>
    <row r="29" spans="1:11" ht="30.75" thickTop="1" x14ac:dyDescent="0.25">
      <c r="A29" s="20" t="s">
        <v>1141</v>
      </c>
      <c r="B29" s="21" t="s">
        <v>1142</v>
      </c>
      <c r="C29" s="22">
        <f t="shared" ref="C29:I29" si="13">+C30</f>
        <v>0</v>
      </c>
      <c r="D29" s="22">
        <f t="shared" si="13"/>
        <v>0</v>
      </c>
      <c r="E29" s="23">
        <f t="shared" si="13"/>
        <v>0</v>
      </c>
      <c r="F29" s="22">
        <f t="shared" si="13"/>
        <v>0</v>
      </c>
      <c r="G29" s="22">
        <f t="shared" si="13"/>
        <v>0</v>
      </c>
      <c r="H29" s="24">
        <f t="shared" si="13"/>
        <v>0</v>
      </c>
      <c r="I29" s="25">
        <f t="shared" si="13"/>
        <v>0</v>
      </c>
      <c r="J29" s="25"/>
      <c r="K29" s="103"/>
    </row>
    <row r="30" spans="1:11" ht="16.5" thickBot="1" x14ac:dyDescent="0.35">
      <c r="A30" s="33" t="s">
        <v>1143</v>
      </c>
      <c r="B30" s="40" t="s">
        <v>1144</v>
      </c>
      <c r="C30" s="34"/>
      <c r="D30" s="37"/>
      <c r="E30" s="36">
        <f>+C30+D30</f>
        <v>0</v>
      </c>
      <c r="F30" s="34"/>
      <c r="G30" s="34"/>
      <c r="H30" s="38">
        <f>+F30-G30</f>
        <v>0</v>
      </c>
      <c r="I30" s="39">
        <f>+E30-G30</f>
        <v>0</v>
      </c>
      <c r="J30" s="39"/>
      <c r="K30" s="103"/>
    </row>
    <row r="31" spans="1:11" ht="30.75" thickTop="1" x14ac:dyDescent="0.25">
      <c r="A31" s="20" t="s">
        <v>1112</v>
      </c>
      <c r="B31" s="21" t="s">
        <v>1113</v>
      </c>
      <c r="C31" s="22">
        <f t="shared" ref="C31:I31" si="14">+C32</f>
        <v>0</v>
      </c>
      <c r="D31" s="22">
        <f t="shared" si="14"/>
        <v>0</v>
      </c>
      <c r="E31" s="23">
        <f t="shared" si="14"/>
        <v>0</v>
      </c>
      <c r="F31" s="22">
        <f t="shared" si="14"/>
        <v>0</v>
      </c>
      <c r="G31" s="22">
        <f t="shared" si="14"/>
        <v>0</v>
      </c>
      <c r="H31" s="24">
        <f t="shared" si="14"/>
        <v>0</v>
      </c>
      <c r="I31" s="25">
        <f t="shared" si="14"/>
        <v>0</v>
      </c>
      <c r="J31" s="25"/>
      <c r="K31" s="103"/>
    </row>
    <row r="32" spans="1:11" ht="16.5" thickBot="1" x14ac:dyDescent="0.35">
      <c r="A32" s="33" t="s">
        <v>1145</v>
      </c>
      <c r="B32" s="40" t="s">
        <v>1115</v>
      </c>
      <c r="C32" s="34"/>
      <c r="D32" s="35"/>
      <c r="E32" s="36">
        <f>+C32+D32</f>
        <v>0</v>
      </c>
      <c r="F32" s="34"/>
      <c r="G32" s="34"/>
      <c r="H32" s="38">
        <f>+F32-G32</f>
        <v>0</v>
      </c>
      <c r="I32" s="39">
        <f>+E32-G32</f>
        <v>0</v>
      </c>
      <c r="J32" s="39"/>
      <c r="K32" s="103"/>
    </row>
    <row r="33" spans="1:11" ht="15.75" thickTop="1" x14ac:dyDescent="0.25">
      <c r="A33" s="20" t="s">
        <v>1146</v>
      </c>
      <c r="B33" s="21" t="s">
        <v>1117</v>
      </c>
      <c r="C33" s="22">
        <f>+C34+C35</f>
        <v>1900210000</v>
      </c>
      <c r="D33" s="22">
        <f t="shared" ref="D33:I33" si="15">+D34+D35</f>
        <v>0</v>
      </c>
      <c r="E33" s="23">
        <f t="shared" si="15"/>
        <v>1900210000</v>
      </c>
      <c r="F33" s="22">
        <f t="shared" si="15"/>
        <v>100000000</v>
      </c>
      <c r="G33" s="22">
        <f t="shared" si="15"/>
        <v>0</v>
      </c>
      <c r="H33" s="24">
        <f t="shared" si="15"/>
        <v>100000000</v>
      </c>
      <c r="I33" s="25">
        <f t="shared" si="15"/>
        <v>1900210000</v>
      </c>
      <c r="J33" s="25"/>
      <c r="K33" s="103"/>
    </row>
    <row r="34" spans="1:11" ht="45" x14ac:dyDescent="0.3">
      <c r="A34" s="57" t="s">
        <v>1147</v>
      </c>
      <c r="B34" s="58" t="s">
        <v>1119</v>
      </c>
      <c r="C34" s="43">
        <f>+PAA!M228</f>
        <v>100000000</v>
      </c>
      <c r="D34" s="43"/>
      <c r="E34" s="29">
        <f>+C34+D34</f>
        <v>100000000</v>
      </c>
      <c r="F34" s="44">
        <f>+PAA!M228</f>
        <v>100000000</v>
      </c>
      <c r="G34" s="44">
        <f>+PAA!N228</f>
        <v>0</v>
      </c>
      <c r="H34" s="44">
        <f>+F34-G34</f>
        <v>100000000</v>
      </c>
      <c r="I34" s="45">
        <f>+E34-G34</f>
        <v>100000000</v>
      </c>
      <c r="J34" s="45"/>
      <c r="K34" s="103"/>
    </row>
    <row r="35" spans="1:11" ht="16.5" thickBot="1" x14ac:dyDescent="0.35">
      <c r="A35" s="57" t="s">
        <v>1148</v>
      </c>
      <c r="B35" s="58" t="s">
        <v>1120</v>
      </c>
      <c r="C35" s="43">
        <f>+PAA!M229</f>
        <v>1800210000</v>
      </c>
      <c r="D35" s="43"/>
      <c r="E35" s="29">
        <f>+C35+D35</f>
        <v>1800210000</v>
      </c>
      <c r="F35" s="44"/>
      <c r="G35" s="29"/>
      <c r="H35" s="44">
        <f>+F35-G35</f>
        <v>0</v>
      </c>
      <c r="I35" s="45">
        <f>+E35-G35</f>
        <v>1800210000</v>
      </c>
      <c r="J35" s="45"/>
      <c r="K35" s="103"/>
    </row>
    <row r="36" spans="1:11" ht="15.75" thickTop="1" x14ac:dyDescent="0.25">
      <c r="A36" s="20" t="s">
        <v>1121</v>
      </c>
      <c r="B36" s="21" t="s">
        <v>1122</v>
      </c>
      <c r="C36" s="22">
        <f t="shared" ref="C36:I36" si="16">+SUM(C37:C39)</f>
        <v>894626855</v>
      </c>
      <c r="D36" s="22">
        <f t="shared" si="16"/>
        <v>0</v>
      </c>
      <c r="E36" s="23">
        <f t="shared" si="16"/>
        <v>894626855</v>
      </c>
      <c r="F36" s="22">
        <f t="shared" si="16"/>
        <v>894626855</v>
      </c>
      <c r="G36" s="22">
        <f t="shared" si="16"/>
        <v>363055575</v>
      </c>
      <c r="H36" s="24">
        <f t="shared" si="16"/>
        <v>531571280</v>
      </c>
      <c r="I36" s="25">
        <f t="shared" si="16"/>
        <v>531571280</v>
      </c>
      <c r="J36" s="25"/>
      <c r="K36" s="103"/>
    </row>
    <row r="37" spans="1:11" ht="15.75" x14ac:dyDescent="0.3">
      <c r="A37" s="57" t="s">
        <v>1149</v>
      </c>
      <c r="B37" s="58" t="s">
        <v>1123</v>
      </c>
      <c r="C37" s="43">
        <f>+PAA!M230</f>
        <v>220000000</v>
      </c>
      <c r="D37" s="43"/>
      <c r="E37" s="29">
        <f>+C37+D37</f>
        <v>220000000</v>
      </c>
      <c r="F37" s="44">
        <f>+PAA!M230</f>
        <v>220000000</v>
      </c>
      <c r="G37" s="44">
        <f>+PAA!N230</f>
        <v>220000000</v>
      </c>
      <c r="H37" s="44">
        <f>+F37-G37</f>
        <v>0</v>
      </c>
      <c r="I37" s="45">
        <f>+E37-G37</f>
        <v>0</v>
      </c>
      <c r="J37" s="45"/>
      <c r="K37" s="103"/>
    </row>
    <row r="38" spans="1:11" ht="30" x14ac:dyDescent="0.3">
      <c r="A38" s="57" t="s">
        <v>1150</v>
      </c>
      <c r="B38" s="58" t="s">
        <v>963</v>
      </c>
      <c r="C38" s="43">
        <f>+PAA!M231</f>
        <v>524626855</v>
      </c>
      <c r="D38" s="43"/>
      <c r="E38" s="29">
        <f>+C38+D38</f>
        <v>524626855</v>
      </c>
      <c r="F38" s="44">
        <f>+PAA!M231</f>
        <v>524626855</v>
      </c>
      <c r="G38" s="44">
        <f>+PAA!N231</f>
        <v>114637200</v>
      </c>
      <c r="H38" s="44">
        <f>+F38-G38</f>
        <v>409989655</v>
      </c>
      <c r="I38" s="45">
        <f>+E38-G38</f>
        <v>409989655</v>
      </c>
      <c r="J38" s="45"/>
      <c r="K38" s="103"/>
    </row>
    <row r="39" spans="1:11" ht="30.75" thickBot="1" x14ac:dyDescent="0.35">
      <c r="A39" s="59" t="s">
        <v>1151</v>
      </c>
      <c r="B39" s="60" t="s">
        <v>1124</v>
      </c>
      <c r="C39" s="61">
        <f>+PAA!M232</f>
        <v>150000000</v>
      </c>
      <c r="D39" s="61"/>
      <c r="E39" s="62">
        <f>+C39+D39</f>
        <v>150000000</v>
      </c>
      <c r="F39" s="62">
        <f>+PAA!M232</f>
        <v>150000000</v>
      </c>
      <c r="G39" s="62">
        <f>+PAA!N232</f>
        <v>28418375</v>
      </c>
      <c r="H39" s="62">
        <f>+F39-G39</f>
        <v>121581625</v>
      </c>
      <c r="I39" s="64">
        <f>+E39-G39</f>
        <v>121581625</v>
      </c>
      <c r="J39" s="64"/>
      <c r="K39" s="103"/>
    </row>
    <row r="40" spans="1:11" x14ac:dyDescent="0.25">
      <c r="K40" s="103"/>
    </row>
    <row r="41" spans="1:11" x14ac:dyDescent="0.25">
      <c r="C41" s="104">
        <f>+C2+C3+C20+C24+C28</f>
        <v>24557891966</v>
      </c>
      <c r="E41" s="104">
        <f>+E2+E3+E20+E24+E28</f>
        <v>24557891966</v>
      </c>
      <c r="F41" s="104">
        <f>+F2+F3+F20+F24+F28</f>
        <v>22757681966</v>
      </c>
      <c r="G41" s="104">
        <f>+G2+G3+G20+G24+G28</f>
        <v>8461898339.8999996</v>
      </c>
      <c r="H41" s="104">
        <f>+H2+H3+H20+H24+H28</f>
        <v>14295783626.1</v>
      </c>
      <c r="J41" s="104">
        <f>+J2+J3+J20+J24+J28</f>
        <v>16467283739</v>
      </c>
      <c r="K41" s="103"/>
    </row>
    <row r="42" spans="1:11" x14ac:dyDescent="0.25">
      <c r="C42" s="104">
        <v>24557891966</v>
      </c>
      <c r="K42" s="103"/>
    </row>
    <row r="43" spans="1:11" x14ac:dyDescent="0.25">
      <c r="C43" s="104">
        <f>+C41-C42</f>
        <v>0</v>
      </c>
      <c r="K43" s="103"/>
    </row>
    <row r="44" spans="1:11" x14ac:dyDescent="0.25">
      <c r="C44" s="104"/>
      <c r="K44" s="103"/>
    </row>
    <row r="45" spans="1:11" x14ac:dyDescent="0.25">
      <c r="C45" s="104"/>
      <c r="K45" s="103"/>
    </row>
    <row r="46" spans="1:11" x14ac:dyDescent="0.25">
      <c r="K46" s="103"/>
    </row>
    <row r="47" spans="1:11" x14ac:dyDescent="0.25">
      <c r="K47" s="103"/>
    </row>
    <row r="48" spans="1:11" x14ac:dyDescent="0.25">
      <c r="K48" s="103"/>
    </row>
    <row r="49" spans="11:11" x14ac:dyDescent="0.25">
      <c r="K49" s="103"/>
    </row>
    <row r="50" spans="11:11" x14ac:dyDescent="0.25">
      <c r="K50" s="103"/>
    </row>
    <row r="51" spans="11:11" x14ac:dyDescent="0.25">
      <c r="K51" s="103"/>
    </row>
    <row r="52" spans="11:11" x14ac:dyDescent="0.25">
      <c r="K52" s="103"/>
    </row>
    <row r="53" spans="11:11" x14ac:dyDescent="0.25">
      <c r="K53" s="103"/>
    </row>
    <row r="54" spans="11:11" x14ac:dyDescent="0.25">
      <c r="K54" s="103"/>
    </row>
    <row r="55" spans="11:11" x14ac:dyDescent="0.25">
      <c r="K55" s="103"/>
    </row>
    <row r="56" spans="11:11" x14ac:dyDescent="0.25">
      <c r="K56" s="103"/>
    </row>
    <row r="57" spans="11:11" x14ac:dyDescent="0.25">
      <c r="K57" s="103"/>
    </row>
    <row r="58" spans="11:11" x14ac:dyDescent="0.25">
      <c r="K58" s="103"/>
    </row>
    <row r="59" spans="11:11" x14ac:dyDescent="0.25">
      <c r="K59" s="103"/>
    </row>
    <row r="60" spans="11:11" x14ac:dyDescent="0.25">
      <c r="K60" s="103"/>
    </row>
    <row r="61" spans="11:11" x14ac:dyDescent="0.25">
      <c r="K61" s="103"/>
    </row>
    <row r="62" spans="11:11" x14ac:dyDescent="0.25">
      <c r="K62" s="103"/>
    </row>
    <row r="63" spans="11:11" x14ac:dyDescent="0.25">
      <c r="K63" s="103"/>
    </row>
    <row r="64" spans="11:11" x14ac:dyDescent="0.25">
      <c r="K64" s="103"/>
    </row>
    <row r="65" spans="11:11" x14ac:dyDescent="0.25">
      <c r="K65" s="103"/>
    </row>
    <row r="66" spans="11:11" x14ac:dyDescent="0.25">
      <c r="K66" s="103"/>
    </row>
    <row r="67" spans="11:11" x14ac:dyDescent="0.25">
      <c r="K67" s="103"/>
    </row>
    <row r="68" spans="11:11" x14ac:dyDescent="0.25">
      <c r="K68" s="103"/>
    </row>
    <row r="69" spans="11:11" x14ac:dyDescent="0.25">
      <c r="K69" s="103"/>
    </row>
    <row r="70" spans="11:11" x14ac:dyDescent="0.25">
      <c r="K70" s="103"/>
    </row>
    <row r="71" spans="11:11" x14ac:dyDescent="0.25">
      <c r="K71" s="103"/>
    </row>
    <row r="72" spans="11:11" x14ac:dyDescent="0.25">
      <c r="K72" s="103"/>
    </row>
    <row r="73" spans="11:11" x14ac:dyDescent="0.25">
      <c r="K73" s="103"/>
    </row>
    <row r="74" spans="11:11" x14ac:dyDescent="0.25">
      <c r="K74" s="103"/>
    </row>
    <row r="75" spans="11:11" x14ac:dyDescent="0.25">
      <c r="K75" s="103"/>
    </row>
    <row r="76" spans="11:11" x14ac:dyDescent="0.25">
      <c r="K76" s="103"/>
    </row>
    <row r="77" spans="11:11" x14ac:dyDescent="0.25">
      <c r="K77" s="103"/>
    </row>
    <row r="78" spans="11:11" x14ac:dyDescent="0.25">
      <c r="K78" s="103"/>
    </row>
    <row r="79" spans="11:11" x14ac:dyDescent="0.25">
      <c r="K79" s="103"/>
    </row>
    <row r="80" spans="11:11" x14ac:dyDescent="0.25">
      <c r="K80" s="103"/>
    </row>
    <row r="81" spans="11:11" x14ac:dyDescent="0.25">
      <c r="K81" s="103"/>
    </row>
    <row r="82" spans="11:11" x14ac:dyDescent="0.25">
      <c r="K82" s="103"/>
    </row>
    <row r="83" spans="11:11" x14ac:dyDescent="0.25">
      <c r="K83" s="103"/>
    </row>
    <row r="84" spans="11:11" x14ac:dyDescent="0.25">
      <c r="K84" s="103"/>
    </row>
    <row r="85" spans="11:11" x14ac:dyDescent="0.25">
      <c r="K85" s="103"/>
    </row>
    <row r="86" spans="11:11" x14ac:dyDescent="0.25">
      <c r="K86" s="103"/>
    </row>
    <row r="87" spans="11:11" x14ac:dyDescent="0.25">
      <c r="K87" s="103"/>
    </row>
    <row r="88" spans="11:11" x14ac:dyDescent="0.25">
      <c r="K88" s="103"/>
    </row>
    <row r="89" spans="11:11" x14ac:dyDescent="0.25">
      <c r="K89" s="103"/>
    </row>
    <row r="90" spans="11:11" x14ac:dyDescent="0.25">
      <c r="K90" s="103"/>
    </row>
    <row r="91" spans="11:11" x14ac:dyDescent="0.25">
      <c r="K91" s="103"/>
    </row>
    <row r="92" spans="11:11" x14ac:dyDescent="0.25">
      <c r="K92" s="103"/>
    </row>
    <row r="93" spans="11:11" x14ac:dyDescent="0.25">
      <c r="K93" s="103"/>
    </row>
    <row r="94" spans="11:11" x14ac:dyDescent="0.25">
      <c r="K94" s="103"/>
    </row>
    <row r="95" spans="11:11" x14ac:dyDescent="0.25">
      <c r="K95" s="103"/>
    </row>
    <row r="96" spans="11:11" x14ac:dyDescent="0.25">
      <c r="K96" s="103"/>
    </row>
    <row r="97" spans="11:11" x14ac:dyDescent="0.25">
      <c r="K97" s="103"/>
    </row>
    <row r="98" spans="11:11" x14ac:dyDescent="0.25">
      <c r="K98" s="103"/>
    </row>
    <row r="99" spans="11:11" x14ac:dyDescent="0.25">
      <c r="K99" s="103"/>
    </row>
    <row r="100" spans="11:11" x14ac:dyDescent="0.25">
      <c r="K100" s="103"/>
    </row>
    <row r="101" spans="11:11" x14ac:dyDescent="0.25">
      <c r="K101" s="103"/>
    </row>
    <row r="102" spans="11:11" x14ac:dyDescent="0.25">
      <c r="K102" s="103"/>
    </row>
    <row r="103" spans="11:11" x14ac:dyDescent="0.25">
      <c r="K103" s="103"/>
    </row>
    <row r="104" spans="11:11" x14ac:dyDescent="0.25">
      <c r="K104" s="103"/>
    </row>
    <row r="105" spans="11:11" x14ac:dyDescent="0.25">
      <c r="K105" s="103"/>
    </row>
    <row r="106" spans="11:11" x14ac:dyDescent="0.25">
      <c r="K106" s="103"/>
    </row>
    <row r="107" spans="11:11" x14ac:dyDescent="0.25">
      <c r="K107" s="103"/>
    </row>
    <row r="108" spans="11:11" x14ac:dyDescent="0.25">
      <c r="K108" s="103"/>
    </row>
    <row r="109" spans="11:11" x14ac:dyDescent="0.25">
      <c r="K109" s="103"/>
    </row>
    <row r="110" spans="11:11" x14ac:dyDescent="0.25">
      <c r="K110" s="103"/>
    </row>
    <row r="111" spans="11:11" x14ac:dyDescent="0.25">
      <c r="K111" s="103"/>
    </row>
    <row r="112" spans="11:11" x14ac:dyDescent="0.25">
      <c r="K112" s="103"/>
    </row>
    <row r="113" spans="11:11" x14ac:dyDescent="0.25">
      <c r="K113" s="103"/>
    </row>
    <row r="114" spans="11:11" x14ac:dyDescent="0.25">
      <c r="K114" s="103"/>
    </row>
    <row r="115" spans="11:11" x14ac:dyDescent="0.25">
      <c r="K115" s="103"/>
    </row>
    <row r="116" spans="11:11" x14ac:dyDescent="0.25">
      <c r="K116" s="103"/>
    </row>
    <row r="117" spans="11:11" x14ac:dyDescent="0.25">
      <c r="K117" s="103"/>
    </row>
    <row r="118" spans="11:11" x14ac:dyDescent="0.25">
      <c r="K118" s="103"/>
    </row>
    <row r="119" spans="11:11" x14ac:dyDescent="0.25">
      <c r="K119" s="103"/>
    </row>
    <row r="120" spans="11:11" x14ac:dyDescent="0.25">
      <c r="K120" s="103"/>
    </row>
    <row r="121" spans="11:11" x14ac:dyDescent="0.25">
      <c r="K121" s="103"/>
    </row>
    <row r="122" spans="11:11" x14ac:dyDescent="0.25">
      <c r="K122" s="103"/>
    </row>
    <row r="123" spans="11:11" x14ac:dyDescent="0.25">
      <c r="K123" s="103"/>
    </row>
    <row r="124" spans="11:11" x14ac:dyDescent="0.25">
      <c r="K124" s="103"/>
    </row>
    <row r="125" spans="11:11" x14ac:dyDescent="0.25">
      <c r="K125" s="103"/>
    </row>
    <row r="126" spans="11:11" x14ac:dyDescent="0.25">
      <c r="K126" s="103"/>
    </row>
    <row r="127" spans="11:11" x14ac:dyDescent="0.25">
      <c r="K127" s="103"/>
    </row>
    <row r="128" spans="11:11" x14ac:dyDescent="0.25">
      <c r="K128" s="103"/>
    </row>
    <row r="129" spans="11:11" x14ac:dyDescent="0.25">
      <c r="K129" s="103"/>
    </row>
    <row r="130" spans="11:11" x14ac:dyDescent="0.25">
      <c r="K130" s="103"/>
    </row>
    <row r="131" spans="11:11" x14ac:dyDescent="0.25">
      <c r="K131" s="103"/>
    </row>
    <row r="132" spans="11:11" x14ac:dyDescent="0.25">
      <c r="K132" s="103"/>
    </row>
    <row r="133" spans="11:11" x14ac:dyDescent="0.25">
      <c r="K133" s="103"/>
    </row>
    <row r="134" spans="11:11" x14ac:dyDescent="0.25">
      <c r="K134" s="103"/>
    </row>
    <row r="135" spans="11:11" x14ac:dyDescent="0.25">
      <c r="K135" s="103"/>
    </row>
    <row r="136" spans="11:11" x14ac:dyDescent="0.25">
      <c r="K136" s="103"/>
    </row>
    <row r="137" spans="11:11" x14ac:dyDescent="0.25">
      <c r="K137" s="103"/>
    </row>
    <row r="138" spans="11:11" x14ac:dyDescent="0.25">
      <c r="K138" s="103"/>
    </row>
    <row r="139" spans="11:11" x14ac:dyDescent="0.25">
      <c r="K139" s="103"/>
    </row>
    <row r="140" spans="11:11" x14ac:dyDescent="0.25">
      <c r="K140" s="103"/>
    </row>
    <row r="141" spans="11:11" x14ac:dyDescent="0.25">
      <c r="K141" s="103"/>
    </row>
    <row r="142" spans="11:11" x14ac:dyDescent="0.25">
      <c r="K142" s="103"/>
    </row>
    <row r="143" spans="11:11" x14ac:dyDescent="0.25">
      <c r="K143" s="103"/>
    </row>
    <row r="144" spans="11:11" x14ac:dyDescent="0.25">
      <c r="K144" s="103"/>
    </row>
    <row r="145" spans="11:11" x14ac:dyDescent="0.25">
      <c r="K145" s="103"/>
    </row>
    <row r="146" spans="11:11" x14ac:dyDescent="0.25">
      <c r="K146" s="103"/>
    </row>
    <row r="147" spans="11:11" x14ac:dyDescent="0.25">
      <c r="K147" s="103"/>
    </row>
    <row r="148" spans="11:11" x14ac:dyDescent="0.25">
      <c r="K148" s="103"/>
    </row>
    <row r="149" spans="11:11" x14ac:dyDescent="0.25">
      <c r="K149" s="103"/>
    </row>
    <row r="150" spans="11:11" x14ac:dyDescent="0.25">
      <c r="K150" s="103"/>
    </row>
    <row r="151" spans="11:11" x14ac:dyDescent="0.25">
      <c r="K151" s="103"/>
    </row>
    <row r="152" spans="11:11" x14ac:dyDescent="0.25">
      <c r="K152" s="103"/>
    </row>
    <row r="153" spans="11:11" x14ac:dyDescent="0.25">
      <c r="K153" s="103"/>
    </row>
    <row r="154" spans="11:11" x14ac:dyDescent="0.25">
      <c r="K154" s="103"/>
    </row>
    <row r="155" spans="11:11" x14ac:dyDescent="0.25">
      <c r="K155" s="103"/>
    </row>
    <row r="156" spans="11:11" x14ac:dyDescent="0.25">
      <c r="K156" s="103"/>
    </row>
    <row r="157" spans="11:11" x14ac:dyDescent="0.25">
      <c r="K157" s="103"/>
    </row>
    <row r="158" spans="11:11" x14ac:dyDescent="0.25">
      <c r="K158" s="103"/>
    </row>
    <row r="159" spans="11:11" x14ac:dyDescent="0.25">
      <c r="K159" s="103"/>
    </row>
    <row r="160" spans="11:11" x14ac:dyDescent="0.25">
      <c r="K160" s="103"/>
    </row>
    <row r="161" spans="11:11" x14ac:dyDescent="0.25">
      <c r="K161" s="103"/>
    </row>
    <row r="162" spans="11:11" x14ac:dyDescent="0.25">
      <c r="K162" s="103"/>
    </row>
    <row r="163" spans="11:11" x14ac:dyDescent="0.25">
      <c r="K163" s="103"/>
    </row>
    <row r="164" spans="11:11" x14ac:dyDescent="0.25">
      <c r="K164" s="103"/>
    </row>
    <row r="165" spans="11:11" x14ac:dyDescent="0.25">
      <c r="K165" s="103"/>
    </row>
    <row r="166" spans="11:11" x14ac:dyDescent="0.25">
      <c r="K166" s="103"/>
    </row>
    <row r="167" spans="11:11" x14ac:dyDescent="0.25">
      <c r="K167" s="103"/>
    </row>
    <row r="168" spans="11:11" x14ac:dyDescent="0.25">
      <c r="K168" s="103"/>
    </row>
    <row r="169" spans="11:11" x14ac:dyDescent="0.25">
      <c r="K169" s="103"/>
    </row>
    <row r="170" spans="11:11" x14ac:dyDescent="0.25">
      <c r="K170" s="103"/>
    </row>
    <row r="171" spans="11:11" x14ac:dyDescent="0.25">
      <c r="K171" s="103"/>
    </row>
    <row r="172" spans="11:11" x14ac:dyDescent="0.25">
      <c r="K172" s="103"/>
    </row>
    <row r="173" spans="11:11" x14ac:dyDescent="0.25">
      <c r="K173" s="103"/>
    </row>
    <row r="174" spans="11:11" x14ac:dyDescent="0.25">
      <c r="K174" s="103"/>
    </row>
    <row r="175" spans="11:11" x14ac:dyDescent="0.25">
      <c r="K175" s="103"/>
    </row>
    <row r="176" spans="11:11" x14ac:dyDescent="0.25">
      <c r="K176" s="103"/>
    </row>
    <row r="177" spans="11:11" x14ac:dyDescent="0.25">
      <c r="K177" s="103"/>
    </row>
    <row r="178" spans="11:11" x14ac:dyDescent="0.25">
      <c r="K178" s="103"/>
    </row>
    <row r="179" spans="11:11" x14ac:dyDescent="0.25">
      <c r="K179" s="103"/>
    </row>
    <row r="180" spans="11:11" x14ac:dyDescent="0.25">
      <c r="K180" s="103"/>
    </row>
    <row r="181" spans="11:11" x14ac:dyDescent="0.25">
      <c r="K181" s="103"/>
    </row>
    <row r="182" spans="11:11" x14ac:dyDescent="0.25">
      <c r="K182" s="103"/>
    </row>
    <row r="183" spans="11:11" x14ac:dyDescent="0.25">
      <c r="K183" s="103"/>
    </row>
    <row r="184" spans="11:11" x14ac:dyDescent="0.25">
      <c r="K184" s="103"/>
    </row>
    <row r="185" spans="11:11" x14ac:dyDescent="0.25">
      <c r="K185" s="103"/>
    </row>
    <row r="186" spans="11:11" x14ac:dyDescent="0.25">
      <c r="K186" s="103"/>
    </row>
    <row r="187" spans="11:11" x14ac:dyDescent="0.25">
      <c r="K187" s="103"/>
    </row>
    <row r="188" spans="11:11" x14ac:dyDescent="0.25">
      <c r="K188" s="103"/>
    </row>
    <row r="189" spans="11:11" x14ac:dyDescent="0.25">
      <c r="K189" s="103"/>
    </row>
    <row r="190" spans="11:11" x14ac:dyDescent="0.25">
      <c r="K190" s="103"/>
    </row>
    <row r="191" spans="11:11" x14ac:dyDescent="0.25">
      <c r="K191" s="103"/>
    </row>
    <row r="192" spans="11:11" x14ac:dyDescent="0.25">
      <c r="K192" s="103"/>
    </row>
    <row r="193" spans="11:11" x14ac:dyDescent="0.25">
      <c r="K193" s="103"/>
    </row>
    <row r="194" spans="11:11" x14ac:dyDescent="0.25">
      <c r="K194" s="103"/>
    </row>
    <row r="195" spans="11:11" x14ac:dyDescent="0.25">
      <c r="K195" s="103"/>
    </row>
    <row r="196" spans="11:11" x14ac:dyDescent="0.25">
      <c r="K196" s="103"/>
    </row>
    <row r="197" spans="11:11" x14ac:dyDescent="0.25">
      <c r="K197" s="103"/>
    </row>
    <row r="198" spans="11:11" x14ac:dyDescent="0.25">
      <c r="K198" s="103"/>
    </row>
    <row r="199" spans="11:11" x14ac:dyDescent="0.25">
      <c r="K199" s="103"/>
    </row>
    <row r="200" spans="11:11" x14ac:dyDescent="0.25">
      <c r="K200" s="103"/>
    </row>
    <row r="201" spans="11:11" x14ac:dyDescent="0.25">
      <c r="K201" s="103"/>
    </row>
    <row r="202" spans="11:11" x14ac:dyDescent="0.25">
      <c r="K202" s="103"/>
    </row>
    <row r="203" spans="11:11" x14ac:dyDescent="0.25">
      <c r="K203" s="103"/>
    </row>
    <row r="204" spans="11:11" x14ac:dyDescent="0.25">
      <c r="K204" s="103"/>
    </row>
    <row r="205" spans="11:11" x14ac:dyDescent="0.25">
      <c r="K205" s="103"/>
    </row>
    <row r="206" spans="11:11" x14ac:dyDescent="0.25">
      <c r="K206" s="103"/>
    </row>
    <row r="207" spans="11:11" x14ac:dyDescent="0.25">
      <c r="K207" s="103"/>
    </row>
    <row r="208" spans="11:11" x14ac:dyDescent="0.25">
      <c r="K208" s="103"/>
    </row>
    <row r="209" spans="11:11" x14ac:dyDescent="0.25">
      <c r="K209" s="103"/>
    </row>
    <row r="210" spans="11:11" x14ac:dyDescent="0.25">
      <c r="K210" s="103"/>
    </row>
    <row r="211" spans="11:11" x14ac:dyDescent="0.25">
      <c r="K211" s="103"/>
    </row>
    <row r="212" spans="11:11" x14ac:dyDescent="0.25">
      <c r="K212" s="103"/>
    </row>
    <row r="213" spans="11:11" x14ac:dyDescent="0.25">
      <c r="K213" s="103"/>
    </row>
    <row r="214" spans="11:11" x14ac:dyDescent="0.25">
      <c r="K214" s="103"/>
    </row>
    <row r="215" spans="11:11" x14ac:dyDescent="0.25">
      <c r="K215" s="103"/>
    </row>
    <row r="216" spans="11:11" x14ac:dyDescent="0.25">
      <c r="K216" s="103"/>
    </row>
    <row r="217" spans="11:11" x14ac:dyDescent="0.25">
      <c r="K217" s="103"/>
    </row>
    <row r="218" spans="11:11" x14ac:dyDescent="0.25">
      <c r="K218" s="103"/>
    </row>
    <row r="219" spans="11:11" x14ac:dyDescent="0.25">
      <c r="K219" s="103"/>
    </row>
    <row r="220" spans="11:11" x14ac:dyDescent="0.25">
      <c r="K220" s="103"/>
    </row>
    <row r="221" spans="11:11" x14ac:dyDescent="0.25">
      <c r="K221" s="103"/>
    </row>
    <row r="222" spans="11:11" x14ac:dyDescent="0.25">
      <c r="K222" s="103"/>
    </row>
    <row r="223" spans="11:11" x14ac:dyDescent="0.25">
      <c r="K223" s="103"/>
    </row>
    <row r="224" spans="11:11" x14ac:dyDescent="0.25">
      <c r="K224" s="103"/>
    </row>
    <row r="225" spans="11:11" x14ac:dyDescent="0.25">
      <c r="K225" s="103"/>
    </row>
    <row r="226" spans="11:11" x14ac:dyDescent="0.25">
      <c r="K226" s="103"/>
    </row>
    <row r="227" spans="11:11" x14ac:dyDescent="0.25">
      <c r="K227" s="103"/>
    </row>
    <row r="228" spans="11:11" x14ac:dyDescent="0.25">
      <c r="K228" s="103"/>
    </row>
    <row r="229" spans="11:11" x14ac:dyDescent="0.25">
      <c r="K229" s="103"/>
    </row>
    <row r="230" spans="11:11" x14ac:dyDescent="0.25">
      <c r="K230" s="103"/>
    </row>
    <row r="231" spans="11:11" x14ac:dyDescent="0.25">
      <c r="K231" s="103"/>
    </row>
    <row r="232" spans="11:11" x14ac:dyDescent="0.25">
      <c r="K232" s="103"/>
    </row>
    <row r="233" spans="11:11" x14ac:dyDescent="0.25">
      <c r="K233" s="103"/>
    </row>
    <row r="234" spans="11:11" x14ac:dyDescent="0.25">
      <c r="K234" s="103"/>
    </row>
    <row r="235" spans="11:11" x14ac:dyDescent="0.25">
      <c r="K235" s="103"/>
    </row>
    <row r="236" spans="11:11" x14ac:dyDescent="0.25">
      <c r="K236" s="103"/>
    </row>
    <row r="237" spans="11:11" x14ac:dyDescent="0.25">
      <c r="K237" s="103"/>
    </row>
    <row r="238" spans="11:11" x14ac:dyDescent="0.25">
      <c r="K238" s="103"/>
    </row>
    <row r="239" spans="11:11" x14ac:dyDescent="0.25">
      <c r="K239" s="103"/>
    </row>
    <row r="240" spans="11:11" x14ac:dyDescent="0.25">
      <c r="K240" s="103"/>
    </row>
    <row r="241" spans="11:11" x14ac:dyDescent="0.25">
      <c r="K241" s="103"/>
    </row>
    <row r="242" spans="11:11" x14ac:dyDescent="0.25">
      <c r="K242" s="103"/>
    </row>
    <row r="243" spans="11:11" x14ac:dyDescent="0.25">
      <c r="K243" s="103"/>
    </row>
    <row r="244" spans="11:11" x14ac:dyDescent="0.25">
      <c r="K244" s="103"/>
    </row>
    <row r="245" spans="11:11" x14ac:dyDescent="0.25">
      <c r="K245" s="103"/>
    </row>
    <row r="246" spans="11:11" x14ac:dyDescent="0.25">
      <c r="K246" s="103"/>
    </row>
    <row r="247" spans="11:11" x14ac:dyDescent="0.25">
      <c r="K247" s="103"/>
    </row>
    <row r="248" spans="11:11" x14ac:dyDescent="0.25">
      <c r="K248" s="103"/>
    </row>
    <row r="249" spans="11:11" x14ac:dyDescent="0.25">
      <c r="K249" s="103"/>
    </row>
    <row r="250" spans="11:11" x14ac:dyDescent="0.25">
      <c r="K250" s="103"/>
    </row>
    <row r="251" spans="11:11" x14ac:dyDescent="0.25">
      <c r="K251" s="103"/>
    </row>
    <row r="252" spans="11:11" x14ac:dyDescent="0.25">
      <c r="K252" s="103"/>
    </row>
    <row r="253" spans="11:11" x14ac:dyDescent="0.25">
      <c r="K253" s="103"/>
    </row>
    <row r="254" spans="11:11" x14ac:dyDescent="0.25">
      <c r="K254" s="103"/>
    </row>
    <row r="255" spans="11:11" x14ac:dyDescent="0.25">
      <c r="K255" s="103"/>
    </row>
    <row r="256" spans="11:11" x14ac:dyDescent="0.25">
      <c r="K256" s="103"/>
    </row>
    <row r="257" spans="11:11" x14ac:dyDescent="0.25">
      <c r="K257" s="103"/>
    </row>
    <row r="258" spans="11:11" x14ac:dyDescent="0.25">
      <c r="K258" s="103"/>
    </row>
    <row r="259" spans="11:11" x14ac:dyDescent="0.25">
      <c r="K259" s="103"/>
    </row>
    <row r="260" spans="11:11" x14ac:dyDescent="0.25">
      <c r="K260" s="103"/>
    </row>
    <row r="261" spans="11:11" x14ac:dyDescent="0.25">
      <c r="K261" s="103"/>
    </row>
    <row r="262" spans="11:11" x14ac:dyDescent="0.25">
      <c r="K262" s="103"/>
    </row>
    <row r="263" spans="11:11" x14ac:dyDescent="0.25">
      <c r="K263" s="103"/>
    </row>
    <row r="264" spans="11:11" x14ac:dyDescent="0.25">
      <c r="K264" s="103"/>
    </row>
    <row r="265" spans="11:11" x14ac:dyDescent="0.25">
      <c r="K265" s="103"/>
    </row>
    <row r="266" spans="11:11" x14ac:dyDescent="0.25">
      <c r="K266" s="103"/>
    </row>
    <row r="267" spans="11:11" x14ac:dyDescent="0.25">
      <c r="K267" s="103"/>
    </row>
    <row r="268" spans="11:11" x14ac:dyDescent="0.25">
      <c r="K268" s="103"/>
    </row>
    <row r="269" spans="11:11" x14ac:dyDescent="0.25">
      <c r="K269" s="103"/>
    </row>
    <row r="270" spans="11:11" x14ac:dyDescent="0.25">
      <c r="K270" s="103"/>
    </row>
    <row r="271" spans="11:11" x14ac:dyDescent="0.25">
      <c r="K271" s="103"/>
    </row>
    <row r="272" spans="11:11" x14ac:dyDescent="0.25">
      <c r="K272" s="103"/>
    </row>
    <row r="273" spans="11:11" x14ac:dyDescent="0.25">
      <c r="K273" s="103"/>
    </row>
    <row r="274" spans="11:11" x14ac:dyDescent="0.25">
      <c r="K274" s="103"/>
    </row>
    <row r="275" spans="11:11" x14ac:dyDescent="0.25">
      <c r="K275" s="103"/>
    </row>
    <row r="276" spans="11:11" x14ac:dyDescent="0.25">
      <c r="K276" s="103"/>
    </row>
    <row r="277" spans="11:11" x14ac:dyDescent="0.25">
      <c r="K277" s="103"/>
    </row>
    <row r="278" spans="11:11" x14ac:dyDescent="0.25">
      <c r="K278" s="103"/>
    </row>
    <row r="279" spans="11:11" x14ac:dyDescent="0.25">
      <c r="K279" s="103"/>
    </row>
    <row r="280" spans="11:11" x14ac:dyDescent="0.25">
      <c r="K280" s="103"/>
    </row>
    <row r="281" spans="11:11" x14ac:dyDescent="0.25">
      <c r="K281" s="103"/>
    </row>
    <row r="282" spans="11:11" x14ac:dyDescent="0.25">
      <c r="K282" s="103"/>
    </row>
    <row r="283" spans="11:11" x14ac:dyDescent="0.25">
      <c r="K283" s="103"/>
    </row>
    <row r="284" spans="11:11" x14ac:dyDescent="0.25">
      <c r="K284" s="103"/>
    </row>
    <row r="285" spans="11:11" x14ac:dyDescent="0.25">
      <c r="K285" s="103"/>
    </row>
    <row r="286" spans="11:11" x14ac:dyDescent="0.25">
      <c r="K286" s="103"/>
    </row>
    <row r="287" spans="11:11" x14ac:dyDescent="0.25">
      <c r="K287" s="103"/>
    </row>
    <row r="288" spans="11:11" x14ac:dyDescent="0.25">
      <c r="K288" s="103"/>
    </row>
    <row r="289" spans="11:11" x14ac:dyDescent="0.25">
      <c r="K289" s="103"/>
    </row>
    <row r="290" spans="11:11" x14ac:dyDescent="0.25">
      <c r="K290" s="103"/>
    </row>
    <row r="291" spans="11:11" x14ac:dyDescent="0.25">
      <c r="K291" s="103"/>
    </row>
    <row r="292" spans="11:11" x14ac:dyDescent="0.25">
      <c r="K292" s="103"/>
    </row>
    <row r="293" spans="11:11" x14ac:dyDescent="0.25">
      <c r="K293" s="103"/>
    </row>
    <row r="294" spans="11:11" x14ac:dyDescent="0.25">
      <c r="K294" s="103"/>
    </row>
    <row r="295" spans="11:11" x14ac:dyDescent="0.25">
      <c r="K295" s="103"/>
    </row>
    <row r="296" spans="11:11" x14ac:dyDescent="0.25">
      <c r="K296" s="103"/>
    </row>
    <row r="297" spans="11:11" x14ac:dyDescent="0.25">
      <c r="K297" s="103"/>
    </row>
    <row r="298" spans="11:11" x14ac:dyDescent="0.25">
      <c r="K298" s="103"/>
    </row>
    <row r="299" spans="11:11" x14ac:dyDescent="0.25">
      <c r="K299" s="103"/>
    </row>
    <row r="300" spans="11:11" x14ac:dyDescent="0.25">
      <c r="K300" s="103"/>
    </row>
    <row r="301" spans="11:11" x14ac:dyDescent="0.25">
      <c r="K301" s="103"/>
    </row>
    <row r="302" spans="11:11" x14ac:dyDescent="0.25">
      <c r="K302" s="103"/>
    </row>
    <row r="303" spans="11:11" x14ac:dyDescent="0.25">
      <c r="K303" s="103"/>
    </row>
    <row r="304" spans="11:11" x14ac:dyDescent="0.25">
      <c r="K304" s="103"/>
    </row>
    <row r="305" spans="11:11" x14ac:dyDescent="0.25">
      <c r="K305" s="103"/>
    </row>
    <row r="306" spans="11:11" x14ac:dyDescent="0.25">
      <c r="K306" s="103"/>
    </row>
    <row r="307" spans="11:11" x14ac:dyDescent="0.25">
      <c r="K307" s="103"/>
    </row>
    <row r="308" spans="11:11" x14ac:dyDescent="0.25">
      <c r="K308" s="103"/>
    </row>
    <row r="309" spans="11:11" x14ac:dyDescent="0.25">
      <c r="K309" s="103"/>
    </row>
    <row r="310" spans="11:11" x14ac:dyDescent="0.25">
      <c r="K310" s="103"/>
    </row>
    <row r="311" spans="11:11" x14ac:dyDescent="0.25">
      <c r="K311" s="103"/>
    </row>
    <row r="312" spans="11:11" x14ac:dyDescent="0.25">
      <c r="K312" s="103"/>
    </row>
    <row r="313" spans="11:11" x14ac:dyDescent="0.25">
      <c r="K313" s="103"/>
    </row>
    <row r="314" spans="11:11" x14ac:dyDescent="0.25">
      <c r="K314" s="103"/>
    </row>
    <row r="315" spans="11:11" x14ac:dyDescent="0.25">
      <c r="K315" s="103"/>
    </row>
    <row r="316" spans="11:11" x14ac:dyDescent="0.25">
      <c r="K316" s="103"/>
    </row>
    <row r="317" spans="11:11" x14ac:dyDescent="0.25">
      <c r="K317" s="103"/>
    </row>
    <row r="318" spans="11:11" x14ac:dyDescent="0.25">
      <c r="K318" s="103"/>
    </row>
    <row r="319" spans="11:11" x14ac:dyDescent="0.25">
      <c r="K319" s="103"/>
    </row>
    <row r="320" spans="11:11" x14ac:dyDescent="0.25">
      <c r="K320" s="103"/>
    </row>
    <row r="321" spans="11:11" x14ac:dyDescent="0.25">
      <c r="K321" s="103"/>
    </row>
    <row r="322" spans="11:11" x14ac:dyDescent="0.25">
      <c r="K322" s="103"/>
    </row>
    <row r="323" spans="11:11" x14ac:dyDescent="0.25">
      <c r="K323" s="103"/>
    </row>
    <row r="324" spans="11:11" x14ac:dyDescent="0.25">
      <c r="K324" s="103"/>
    </row>
    <row r="325" spans="11:11" x14ac:dyDescent="0.25">
      <c r="K325" s="103"/>
    </row>
    <row r="326" spans="11:11" x14ac:dyDescent="0.25">
      <c r="K326" s="103"/>
    </row>
    <row r="327" spans="11:11" x14ac:dyDescent="0.25">
      <c r="K327" s="103"/>
    </row>
    <row r="328" spans="11:11" x14ac:dyDescent="0.25">
      <c r="K328" s="103"/>
    </row>
    <row r="329" spans="11:11" x14ac:dyDescent="0.25">
      <c r="K329" s="103"/>
    </row>
    <row r="330" spans="11:11" x14ac:dyDescent="0.25">
      <c r="K330" s="103"/>
    </row>
    <row r="331" spans="11:11" x14ac:dyDescent="0.25">
      <c r="K331" s="103"/>
    </row>
    <row r="332" spans="11:11" x14ac:dyDescent="0.25">
      <c r="K332" s="103"/>
    </row>
    <row r="333" spans="11:11" x14ac:dyDescent="0.25">
      <c r="K333" s="103"/>
    </row>
    <row r="334" spans="11:11" x14ac:dyDescent="0.25">
      <c r="K334" s="103"/>
    </row>
    <row r="335" spans="11:11" x14ac:dyDescent="0.25">
      <c r="K335" s="103"/>
    </row>
    <row r="336" spans="11:11" x14ac:dyDescent="0.25">
      <c r="K336" s="103"/>
    </row>
    <row r="337" spans="11:11" x14ac:dyDescent="0.25">
      <c r="K337" s="103"/>
    </row>
    <row r="338" spans="11:11" x14ac:dyDescent="0.25">
      <c r="K338" s="103"/>
    </row>
    <row r="339" spans="11:11" x14ac:dyDescent="0.25">
      <c r="K339" s="103"/>
    </row>
    <row r="340" spans="11:11" x14ac:dyDescent="0.25">
      <c r="K340" s="103"/>
    </row>
    <row r="341" spans="11:11" x14ac:dyDescent="0.25">
      <c r="K341" s="103"/>
    </row>
    <row r="342" spans="11:11" x14ac:dyDescent="0.25">
      <c r="K342" s="103"/>
    </row>
    <row r="343" spans="11:11" x14ac:dyDescent="0.25">
      <c r="K343" s="103"/>
    </row>
    <row r="344" spans="11:11" x14ac:dyDescent="0.25">
      <c r="K344" s="103"/>
    </row>
    <row r="345" spans="11:11" x14ac:dyDescent="0.25">
      <c r="K345" s="103"/>
    </row>
    <row r="346" spans="11:11" x14ac:dyDescent="0.25">
      <c r="K346" s="103"/>
    </row>
    <row r="347" spans="11:11" x14ac:dyDescent="0.25">
      <c r="K347" s="103"/>
    </row>
    <row r="348" spans="11:11" x14ac:dyDescent="0.25">
      <c r="K348" s="103"/>
    </row>
    <row r="349" spans="11:11" x14ac:dyDescent="0.25">
      <c r="K349" s="103"/>
    </row>
    <row r="350" spans="11:11" x14ac:dyDescent="0.25">
      <c r="K350" s="103"/>
    </row>
    <row r="351" spans="11:11" x14ac:dyDescent="0.25">
      <c r="K351" s="103"/>
    </row>
    <row r="352" spans="11:11" x14ac:dyDescent="0.25">
      <c r="K352" s="103"/>
    </row>
    <row r="353" spans="11:11" x14ac:dyDescent="0.25">
      <c r="K353" s="103"/>
    </row>
    <row r="354" spans="11:11" x14ac:dyDescent="0.25">
      <c r="K354" s="103"/>
    </row>
    <row r="355" spans="11:11" x14ac:dyDescent="0.25">
      <c r="K355" s="103"/>
    </row>
    <row r="356" spans="11:11" x14ac:dyDescent="0.25">
      <c r="K356" s="103"/>
    </row>
    <row r="357" spans="11:11" x14ac:dyDescent="0.25">
      <c r="K357" s="103"/>
    </row>
    <row r="358" spans="11:11" x14ac:dyDescent="0.25">
      <c r="K358" s="103"/>
    </row>
    <row r="359" spans="11:11" x14ac:dyDescent="0.25">
      <c r="K359" s="103"/>
    </row>
    <row r="360" spans="11:11" x14ac:dyDescent="0.25">
      <c r="K360" s="103"/>
    </row>
    <row r="361" spans="11:11" x14ac:dyDescent="0.25">
      <c r="K361" s="103"/>
    </row>
    <row r="362" spans="11:11" x14ac:dyDescent="0.25">
      <c r="K362" s="103"/>
    </row>
    <row r="363" spans="11:11" x14ac:dyDescent="0.25">
      <c r="K363" s="103"/>
    </row>
    <row r="364" spans="11:11" x14ac:dyDescent="0.25">
      <c r="K364" s="103"/>
    </row>
    <row r="365" spans="11:11" x14ac:dyDescent="0.25">
      <c r="K365" s="103"/>
    </row>
    <row r="366" spans="11:11" x14ac:dyDescent="0.25">
      <c r="K366" s="103"/>
    </row>
    <row r="367" spans="11:11" x14ac:dyDescent="0.25">
      <c r="K367" s="103"/>
    </row>
    <row r="368" spans="11:11" x14ac:dyDescent="0.25">
      <c r="K368" s="103"/>
    </row>
    <row r="369" spans="11:11" x14ac:dyDescent="0.25">
      <c r="K369" s="103"/>
    </row>
    <row r="370" spans="11:11" x14ac:dyDescent="0.25">
      <c r="K370" s="103"/>
    </row>
    <row r="371" spans="11:11" x14ac:dyDescent="0.25">
      <c r="K371" s="103"/>
    </row>
    <row r="372" spans="11:11" x14ac:dyDescent="0.25">
      <c r="K372" s="103"/>
    </row>
    <row r="373" spans="11:11" x14ac:dyDescent="0.25">
      <c r="K373" s="103"/>
    </row>
    <row r="374" spans="11:11" x14ac:dyDescent="0.25">
      <c r="K374" s="103"/>
    </row>
    <row r="375" spans="11:11" x14ac:dyDescent="0.25">
      <c r="K375" s="103"/>
    </row>
    <row r="376" spans="11:11" x14ac:dyDescent="0.25">
      <c r="K376" s="103"/>
    </row>
    <row r="377" spans="11:11" x14ac:dyDescent="0.25">
      <c r="K377" s="103"/>
    </row>
    <row r="378" spans="11:11" x14ac:dyDescent="0.25">
      <c r="K378" s="103"/>
    </row>
    <row r="379" spans="11:11" x14ac:dyDescent="0.25">
      <c r="K379" s="103"/>
    </row>
    <row r="380" spans="11:11" x14ac:dyDescent="0.25">
      <c r="K380" s="103"/>
    </row>
    <row r="381" spans="11:11" x14ac:dyDescent="0.25">
      <c r="K381" s="103"/>
    </row>
    <row r="382" spans="11:11" x14ac:dyDescent="0.25">
      <c r="K382" s="103"/>
    </row>
    <row r="383" spans="11:11" x14ac:dyDescent="0.25">
      <c r="K383" s="103"/>
    </row>
    <row r="384" spans="11:11" x14ac:dyDescent="0.25">
      <c r="K384" s="103"/>
    </row>
    <row r="385" spans="11:11" x14ac:dyDescent="0.25">
      <c r="K385" s="103"/>
    </row>
    <row r="386" spans="11:11" x14ac:dyDescent="0.25">
      <c r="K386" s="103"/>
    </row>
    <row r="387" spans="11:11" x14ac:dyDescent="0.25">
      <c r="K387" s="103"/>
    </row>
    <row r="388" spans="11:11" x14ac:dyDescent="0.25">
      <c r="K388" s="103"/>
    </row>
    <row r="389" spans="11:11" x14ac:dyDescent="0.25">
      <c r="K389" s="103"/>
    </row>
    <row r="390" spans="11:11" x14ac:dyDescent="0.25">
      <c r="K390" s="103"/>
    </row>
    <row r="391" spans="11:11" x14ac:dyDescent="0.25">
      <c r="K391" s="103"/>
    </row>
    <row r="392" spans="11:11" x14ac:dyDescent="0.25">
      <c r="K392" s="103"/>
    </row>
    <row r="393" spans="11:11" x14ac:dyDescent="0.25">
      <c r="K393" s="103"/>
    </row>
    <row r="394" spans="11:11" x14ac:dyDescent="0.25">
      <c r="K394" s="103"/>
    </row>
    <row r="395" spans="11:11" x14ac:dyDescent="0.25">
      <c r="K395" s="103"/>
    </row>
    <row r="396" spans="11:11" x14ac:dyDescent="0.25">
      <c r="K396" s="103"/>
    </row>
    <row r="397" spans="11:11" x14ac:dyDescent="0.25">
      <c r="K397" s="103"/>
    </row>
    <row r="398" spans="11:11" x14ac:dyDescent="0.25">
      <c r="K398" s="103"/>
    </row>
    <row r="399" spans="11:11" x14ac:dyDescent="0.25">
      <c r="K399" s="103"/>
    </row>
    <row r="400" spans="11:11" x14ac:dyDescent="0.25">
      <c r="K400" s="103"/>
    </row>
    <row r="401" spans="11:11" x14ac:dyDescent="0.25">
      <c r="K401" s="103"/>
    </row>
    <row r="402" spans="11:11" x14ac:dyDescent="0.25">
      <c r="K402" s="103"/>
    </row>
    <row r="403" spans="11:11" x14ac:dyDescent="0.25">
      <c r="K403" s="103"/>
    </row>
    <row r="404" spans="11:11" x14ac:dyDescent="0.25">
      <c r="K404" s="103"/>
    </row>
    <row r="405" spans="11:11" x14ac:dyDescent="0.25">
      <c r="K405" s="103"/>
    </row>
    <row r="406" spans="11:11" x14ac:dyDescent="0.25">
      <c r="K406" s="103"/>
    </row>
    <row r="407" spans="11:11" x14ac:dyDescent="0.25">
      <c r="K407" s="103"/>
    </row>
    <row r="408" spans="11:11" x14ac:dyDescent="0.25">
      <c r="K408" s="103"/>
    </row>
    <row r="409" spans="11:11" x14ac:dyDescent="0.25">
      <c r="K409" s="103"/>
    </row>
    <row r="410" spans="11:11" x14ac:dyDescent="0.25">
      <c r="K410" s="103"/>
    </row>
    <row r="411" spans="11:11" x14ac:dyDescent="0.25">
      <c r="K411" s="103"/>
    </row>
    <row r="412" spans="11:11" x14ac:dyDescent="0.25">
      <c r="K412" s="103"/>
    </row>
    <row r="413" spans="11:11" x14ac:dyDescent="0.25">
      <c r="K413" s="103"/>
    </row>
    <row r="414" spans="11:11" x14ac:dyDescent="0.25">
      <c r="K414" s="103"/>
    </row>
    <row r="415" spans="11:11" x14ac:dyDescent="0.25">
      <c r="K415" s="103"/>
    </row>
    <row r="416" spans="11:11" x14ac:dyDescent="0.25">
      <c r="K416" s="103"/>
    </row>
    <row r="417" spans="11:11" x14ac:dyDescent="0.25">
      <c r="K417" s="103"/>
    </row>
    <row r="418" spans="11:11" x14ac:dyDescent="0.25">
      <c r="K418" s="103"/>
    </row>
    <row r="419" spans="11:11" x14ac:dyDescent="0.25">
      <c r="K419" s="103"/>
    </row>
    <row r="420" spans="11:11" x14ac:dyDescent="0.25">
      <c r="K420" s="103"/>
    </row>
    <row r="421" spans="11:11" x14ac:dyDescent="0.25">
      <c r="K421" s="103"/>
    </row>
    <row r="422" spans="11:11" x14ac:dyDescent="0.25">
      <c r="K422" s="103"/>
    </row>
    <row r="423" spans="11:11" x14ac:dyDescent="0.25">
      <c r="K423" s="103"/>
    </row>
    <row r="424" spans="11:11" x14ac:dyDescent="0.25">
      <c r="K424" s="103"/>
    </row>
    <row r="425" spans="11:11" x14ac:dyDescent="0.25">
      <c r="K425" s="103"/>
    </row>
    <row r="426" spans="11:11" x14ac:dyDescent="0.25">
      <c r="K426" s="103"/>
    </row>
    <row r="427" spans="11:11" x14ac:dyDescent="0.25">
      <c r="K427" s="103"/>
    </row>
    <row r="428" spans="11:11" x14ac:dyDescent="0.25">
      <c r="K428" s="103"/>
    </row>
    <row r="429" spans="11:11" x14ac:dyDescent="0.25">
      <c r="K429" s="103"/>
    </row>
    <row r="430" spans="11:11" x14ac:dyDescent="0.25">
      <c r="K430" s="103"/>
    </row>
    <row r="431" spans="11:11" x14ac:dyDescent="0.25">
      <c r="K431" s="103"/>
    </row>
    <row r="432" spans="11:11" x14ac:dyDescent="0.25">
      <c r="K432" s="103"/>
    </row>
    <row r="433" spans="11:11" x14ac:dyDescent="0.25">
      <c r="K433" s="103"/>
    </row>
    <row r="434" spans="11:11" x14ac:dyDescent="0.25">
      <c r="K434" s="103"/>
    </row>
    <row r="435" spans="11:11" x14ac:dyDescent="0.25">
      <c r="K435" s="103"/>
    </row>
    <row r="436" spans="11:11" x14ac:dyDescent="0.25">
      <c r="K436" s="103"/>
    </row>
    <row r="437" spans="11:11" x14ac:dyDescent="0.25">
      <c r="K437" s="103"/>
    </row>
    <row r="438" spans="11:11" x14ac:dyDescent="0.25">
      <c r="K438" s="103"/>
    </row>
    <row r="439" spans="11:11" x14ac:dyDescent="0.25">
      <c r="K439" s="103"/>
    </row>
    <row r="440" spans="11:11" x14ac:dyDescent="0.25">
      <c r="K440" s="103"/>
    </row>
    <row r="441" spans="11:11" x14ac:dyDescent="0.25">
      <c r="K441" s="103"/>
    </row>
    <row r="442" spans="11:11" x14ac:dyDescent="0.25">
      <c r="K442" s="103"/>
    </row>
    <row r="443" spans="11:11" x14ac:dyDescent="0.25">
      <c r="K443" s="103"/>
    </row>
    <row r="444" spans="11:11" x14ac:dyDescent="0.25">
      <c r="K444" s="103"/>
    </row>
    <row r="445" spans="11:11" x14ac:dyDescent="0.25">
      <c r="K445" s="103"/>
    </row>
    <row r="446" spans="11:11" x14ac:dyDescent="0.25">
      <c r="K446" s="103"/>
    </row>
    <row r="447" spans="11:11" x14ac:dyDescent="0.25">
      <c r="K447" s="103"/>
    </row>
    <row r="448" spans="11:11" x14ac:dyDescent="0.25">
      <c r="K448" s="103"/>
    </row>
    <row r="449" spans="11:11" x14ac:dyDescent="0.25">
      <c r="K449" s="103"/>
    </row>
    <row r="450" spans="11:11" x14ac:dyDescent="0.25">
      <c r="K450" s="103"/>
    </row>
    <row r="451" spans="11:11" x14ac:dyDescent="0.25">
      <c r="K451" s="103"/>
    </row>
    <row r="452" spans="11:11" x14ac:dyDescent="0.25">
      <c r="K452" s="103"/>
    </row>
    <row r="453" spans="11:11" x14ac:dyDescent="0.25">
      <c r="K453" s="103"/>
    </row>
    <row r="454" spans="11:11" x14ac:dyDescent="0.25">
      <c r="K454" s="103"/>
    </row>
    <row r="455" spans="11:11" x14ac:dyDescent="0.25">
      <c r="K455" s="103"/>
    </row>
    <row r="456" spans="11:11" x14ac:dyDescent="0.25">
      <c r="K456" s="103"/>
    </row>
    <row r="457" spans="11:11" x14ac:dyDescent="0.25">
      <c r="K457" s="103"/>
    </row>
    <row r="458" spans="11:11" x14ac:dyDescent="0.25">
      <c r="K458" s="103"/>
    </row>
    <row r="459" spans="11:11" x14ac:dyDescent="0.25">
      <c r="K459" s="103"/>
    </row>
    <row r="460" spans="11:11" x14ac:dyDescent="0.25">
      <c r="K460" s="103"/>
    </row>
    <row r="461" spans="11:11" x14ac:dyDescent="0.25">
      <c r="K461" s="103"/>
    </row>
    <row r="462" spans="11:11" x14ac:dyDescent="0.25">
      <c r="K462" s="103"/>
    </row>
    <row r="463" spans="11:11" x14ac:dyDescent="0.25">
      <c r="K463" s="103"/>
    </row>
    <row r="464" spans="11:11" x14ac:dyDescent="0.25">
      <c r="K464" s="103"/>
    </row>
    <row r="465" spans="11:11" x14ac:dyDescent="0.25">
      <c r="K465" s="103"/>
    </row>
    <row r="466" spans="11:11" x14ac:dyDescent="0.25">
      <c r="K466" s="103"/>
    </row>
    <row r="467" spans="11:11" x14ac:dyDescent="0.25">
      <c r="K467" s="103"/>
    </row>
    <row r="468" spans="11:11" x14ac:dyDescent="0.25">
      <c r="K468" s="103"/>
    </row>
    <row r="469" spans="11:11" x14ac:dyDescent="0.25">
      <c r="K469" s="103"/>
    </row>
    <row r="470" spans="11:11" x14ac:dyDescent="0.25">
      <c r="K470" s="103"/>
    </row>
    <row r="471" spans="11:11" x14ac:dyDescent="0.25">
      <c r="K471" s="103"/>
    </row>
    <row r="472" spans="11:11" x14ac:dyDescent="0.25">
      <c r="K472" s="103"/>
    </row>
    <row r="473" spans="11:11" x14ac:dyDescent="0.25">
      <c r="K473" s="103"/>
    </row>
    <row r="474" spans="11:11" x14ac:dyDescent="0.25">
      <c r="K474" s="103"/>
    </row>
    <row r="475" spans="11:11" x14ac:dyDescent="0.25">
      <c r="K475" s="103"/>
    </row>
    <row r="476" spans="11:11" x14ac:dyDescent="0.25">
      <c r="K476" s="103"/>
    </row>
    <row r="477" spans="11:11" x14ac:dyDescent="0.25">
      <c r="K477" s="103"/>
    </row>
    <row r="478" spans="11:11" x14ac:dyDescent="0.25">
      <c r="K478" s="103"/>
    </row>
    <row r="479" spans="11:11" x14ac:dyDescent="0.25">
      <c r="K479" s="103"/>
    </row>
    <row r="480" spans="11:11" x14ac:dyDescent="0.25">
      <c r="K480" s="103"/>
    </row>
    <row r="481" spans="11:11" x14ac:dyDescent="0.25">
      <c r="K481" s="103"/>
    </row>
    <row r="482" spans="11:11" x14ac:dyDescent="0.25">
      <c r="K482" s="103"/>
    </row>
    <row r="483" spans="11:11" x14ac:dyDescent="0.25">
      <c r="K483" s="103"/>
    </row>
    <row r="484" spans="11:11" x14ac:dyDescent="0.25">
      <c r="K484" s="103"/>
    </row>
    <row r="485" spans="11:11" x14ac:dyDescent="0.25">
      <c r="K485" s="103"/>
    </row>
    <row r="486" spans="11:11" x14ac:dyDescent="0.25">
      <c r="K486" s="103"/>
    </row>
    <row r="487" spans="11:11" x14ac:dyDescent="0.25">
      <c r="K487" s="103"/>
    </row>
    <row r="488" spans="11:11" x14ac:dyDescent="0.25">
      <c r="K488" s="103"/>
    </row>
    <row r="489" spans="11:11" x14ac:dyDescent="0.25">
      <c r="K489" s="103"/>
    </row>
    <row r="490" spans="11:11" x14ac:dyDescent="0.25">
      <c r="K490" s="103"/>
    </row>
    <row r="491" spans="11:11" x14ac:dyDescent="0.25">
      <c r="K491" s="103"/>
    </row>
    <row r="492" spans="11:11" x14ac:dyDescent="0.25">
      <c r="K492" s="103"/>
    </row>
    <row r="493" spans="11:11" x14ac:dyDescent="0.25">
      <c r="K493" s="103"/>
    </row>
    <row r="494" spans="11:11" x14ac:dyDescent="0.25">
      <c r="K494" s="103"/>
    </row>
    <row r="495" spans="11:11" x14ac:dyDescent="0.25">
      <c r="K495" s="103"/>
    </row>
    <row r="496" spans="11:11" x14ac:dyDescent="0.25">
      <c r="K496" s="103"/>
    </row>
    <row r="497" spans="11:11" x14ac:dyDescent="0.25">
      <c r="K497" s="103"/>
    </row>
    <row r="498" spans="11:11" x14ac:dyDescent="0.25">
      <c r="K498" s="103"/>
    </row>
    <row r="499" spans="11:11" x14ac:dyDescent="0.25">
      <c r="K499" s="103"/>
    </row>
    <row r="500" spans="11:11" x14ac:dyDescent="0.25">
      <c r="K500" s="103"/>
    </row>
    <row r="501" spans="11:11" x14ac:dyDescent="0.25">
      <c r="K501" s="103"/>
    </row>
    <row r="502" spans="11:11" x14ac:dyDescent="0.25">
      <c r="K502" s="103"/>
    </row>
    <row r="503" spans="11:11" x14ac:dyDescent="0.25">
      <c r="K503" s="103"/>
    </row>
    <row r="504" spans="11:11" x14ac:dyDescent="0.25">
      <c r="K504" s="103"/>
    </row>
    <row r="505" spans="11:11" x14ac:dyDescent="0.25">
      <c r="K505" s="103"/>
    </row>
    <row r="506" spans="11:11" x14ac:dyDescent="0.25">
      <c r="K506" s="103"/>
    </row>
    <row r="507" spans="11:11" x14ac:dyDescent="0.25">
      <c r="K507" s="103"/>
    </row>
    <row r="508" spans="11:11" x14ac:dyDescent="0.25">
      <c r="K508" s="103"/>
    </row>
    <row r="509" spans="11:11" x14ac:dyDescent="0.25">
      <c r="K509" s="103"/>
    </row>
    <row r="510" spans="11:11" x14ac:dyDescent="0.25">
      <c r="K510" s="103"/>
    </row>
    <row r="511" spans="11:11" x14ac:dyDescent="0.25">
      <c r="K511" s="103"/>
    </row>
    <row r="512" spans="11:11" x14ac:dyDescent="0.25">
      <c r="K512" s="103"/>
    </row>
    <row r="513" spans="11:11" x14ac:dyDescent="0.25">
      <c r="K513" s="103"/>
    </row>
    <row r="514" spans="11:11" x14ac:dyDescent="0.25">
      <c r="K514" s="103"/>
    </row>
    <row r="515" spans="11:11" x14ac:dyDescent="0.25">
      <c r="K515" s="103"/>
    </row>
    <row r="516" spans="11:11" x14ac:dyDescent="0.25">
      <c r="K516" s="103"/>
    </row>
    <row r="517" spans="11:11" x14ac:dyDescent="0.25">
      <c r="K517" s="103"/>
    </row>
    <row r="518" spans="11:11" x14ac:dyDescent="0.25">
      <c r="K518" s="103"/>
    </row>
    <row r="519" spans="11:11" x14ac:dyDescent="0.25">
      <c r="K519" s="103"/>
    </row>
    <row r="520" spans="11:11" x14ac:dyDescent="0.25">
      <c r="K520" s="103"/>
    </row>
    <row r="521" spans="11:11" x14ac:dyDescent="0.25">
      <c r="K521" s="103"/>
    </row>
    <row r="522" spans="11:11" x14ac:dyDescent="0.25">
      <c r="K522" s="103"/>
    </row>
    <row r="523" spans="11:11" x14ac:dyDescent="0.25">
      <c r="K523" s="103"/>
    </row>
    <row r="524" spans="11:11" x14ac:dyDescent="0.25">
      <c r="K524" s="103"/>
    </row>
    <row r="525" spans="11:11" x14ac:dyDescent="0.25">
      <c r="K525" s="103"/>
    </row>
    <row r="526" spans="11:11" x14ac:dyDescent="0.25">
      <c r="K526" s="103"/>
    </row>
    <row r="527" spans="11:11" x14ac:dyDescent="0.25">
      <c r="K527" s="103"/>
    </row>
    <row r="528" spans="11:11" x14ac:dyDescent="0.25">
      <c r="K528" s="103"/>
    </row>
    <row r="529" spans="11:11" x14ac:dyDescent="0.25">
      <c r="K529" s="103"/>
    </row>
    <row r="530" spans="11:11" x14ac:dyDescent="0.25">
      <c r="K530" s="103"/>
    </row>
    <row r="531" spans="11:11" x14ac:dyDescent="0.25">
      <c r="K531" s="103"/>
    </row>
    <row r="532" spans="11:11" x14ac:dyDescent="0.25">
      <c r="K532" s="103"/>
    </row>
    <row r="533" spans="11:11" x14ac:dyDescent="0.25">
      <c r="K533" s="103"/>
    </row>
    <row r="534" spans="11:11" x14ac:dyDescent="0.25">
      <c r="K534" s="103"/>
    </row>
    <row r="535" spans="11:11" x14ac:dyDescent="0.25">
      <c r="K535" s="103"/>
    </row>
    <row r="536" spans="11:11" x14ac:dyDescent="0.25">
      <c r="K536" s="103"/>
    </row>
    <row r="537" spans="11:11" x14ac:dyDescent="0.25">
      <c r="K537" s="103"/>
    </row>
    <row r="538" spans="11:11" x14ac:dyDescent="0.25">
      <c r="K538" s="103"/>
    </row>
    <row r="539" spans="11:11" x14ac:dyDescent="0.25">
      <c r="K539" s="103"/>
    </row>
    <row r="540" spans="11:11" x14ac:dyDescent="0.25">
      <c r="K540" s="103"/>
    </row>
    <row r="541" spans="11:11" x14ac:dyDescent="0.25">
      <c r="K541" s="103"/>
    </row>
    <row r="542" spans="11:11" x14ac:dyDescent="0.25">
      <c r="K542" s="103"/>
    </row>
    <row r="543" spans="11:11" x14ac:dyDescent="0.25">
      <c r="K543" s="103"/>
    </row>
    <row r="544" spans="11:11" x14ac:dyDescent="0.25">
      <c r="K544" s="103"/>
    </row>
    <row r="545" spans="11:11" x14ac:dyDescent="0.25">
      <c r="K545" s="103"/>
    </row>
    <row r="546" spans="11:11" x14ac:dyDescent="0.25">
      <c r="K546" s="103"/>
    </row>
    <row r="547" spans="11:11" x14ac:dyDescent="0.25">
      <c r="K547" s="103"/>
    </row>
    <row r="548" spans="11:11" x14ac:dyDescent="0.25">
      <c r="K548" s="103"/>
    </row>
    <row r="549" spans="11:11" x14ac:dyDescent="0.25">
      <c r="K549" s="103"/>
    </row>
    <row r="550" spans="11:11" x14ac:dyDescent="0.25">
      <c r="K550" s="103"/>
    </row>
    <row r="551" spans="11:11" x14ac:dyDescent="0.25">
      <c r="K551" s="103"/>
    </row>
    <row r="552" spans="11:11" x14ac:dyDescent="0.25">
      <c r="K552" s="103"/>
    </row>
    <row r="553" spans="11:11" x14ac:dyDescent="0.25">
      <c r="K553" s="103"/>
    </row>
    <row r="554" spans="11:11" x14ac:dyDescent="0.25">
      <c r="K554" s="103"/>
    </row>
    <row r="555" spans="11:11" x14ac:dyDescent="0.25">
      <c r="K555" s="103"/>
    </row>
    <row r="556" spans="11:11" x14ac:dyDescent="0.25">
      <c r="K556" s="103"/>
    </row>
    <row r="557" spans="11:11" x14ac:dyDescent="0.25">
      <c r="K557" s="103"/>
    </row>
    <row r="558" spans="11:11" x14ac:dyDescent="0.25">
      <c r="K558" s="103"/>
    </row>
    <row r="559" spans="11:11" x14ac:dyDescent="0.25">
      <c r="K559" s="103"/>
    </row>
    <row r="560" spans="11:11" x14ac:dyDescent="0.25">
      <c r="K560" s="103"/>
    </row>
    <row r="561" spans="11:11" x14ac:dyDescent="0.25">
      <c r="K561" s="103"/>
    </row>
    <row r="562" spans="11:11" x14ac:dyDescent="0.25">
      <c r="K562" s="103"/>
    </row>
    <row r="563" spans="11:11" x14ac:dyDescent="0.25">
      <c r="K563" s="103"/>
    </row>
    <row r="564" spans="11:11" x14ac:dyDescent="0.25">
      <c r="K564" s="103"/>
    </row>
    <row r="565" spans="11:11" x14ac:dyDescent="0.25">
      <c r="K565" s="103"/>
    </row>
    <row r="566" spans="11:11" x14ac:dyDescent="0.25">
      <c r="K566" s="103"/>
    </row>
    <row r="567" spans="11:11" x14ac:dyDescent="0.25">
      <c r="K567" s="103"/>
    </row>
    <row r="568" spans="11:11" x14ac:dyDescent="0.25">
      <c r="K568" s="103"/>
    </row>
    <row r="569" spans="11:11" x14ac:dyDescent="0.25">
      <c r="K569" s="103"/>
    </row>
    <row r="570" spans="11:11" x14ac:dyDescent="0.25">
      <c r="K570" s="103"/>
    </row>
    <row r="571" spans="11:11" x14ac:dyDescent="0.25">
      <c r="K571" s="103"/>
    </row>
    <row r="572" spans="11:11" x14ac:dyDescent="0.25">
      <c r="K572" s="103"/>
    </row>
    <row r="573" spans="11:11" x14ac:dyDescent="0.25">
      <c r="K573" s="103"/>
    </row>
    <row r="574" spans="11:11" x14ac:dyDescent="0.25">
      <c r="K574" s="103"/>
    </row>
    <row r="575" spans="11:11" x14ac:dyDescent="0.25">
      <c r="K575" s="103"/>
    </row>
    <row r="576" spans="11:11" x14ac:dyDescent="0.25">
      <c r="K576" s="103"/>
    </row>
    <row r="577" spans="11:11" x14ac:dyDescent="0.25">
      <c r="K577" s="103"/>
    </row>
    <row r="578" spans="11:11" x14ac:dyDescent="0.25">
      <c r="K578" s="103"/>
    </row>
    <row r="579" spans="11:11" x14ac:dyDescent="0.25">
      <c r="K579" s="103"/>
    </row>
    <row r="580" spans="11:11" x14ac:dyDescent="0.25">
      <c r="K580" s="103"/>
    </row>
    <row r="581" spans="11:11" x14ac:dyDescent="0.25">
      <c r="K581" s="103"/>
    </row>
    <row r="582" spans="11:11" x14ac:dyDescent="0.25">
      <c r="K582" s="103"/>
    </row>
    <row r="583" spans="11:11" x14ac:dyDescent="0.25">
      <c r="K583" s="103"/>
    </row>
    <row r="584" spans="11:11" x14ac:dyDescent="0.25">
      <c r="K584" s="103"/>
    </row>
    <row r="585" spans="11:11" x14ac:dyDescent="0.25">
      <c r="K585" s="103"/>
    </row>
    <row r="586" spans="11:11" x14ac:dyDescent="0.25">
      <c r="K586" s="103"/>
    </row>
    <row r="587" spans="11:11" x14ac:dyDescent="0.25">
      <c r="K587" s="103"/>
    </row>
    <row r="588" spans="11:11" x14ac:dyDescent="0.25">
      <c r="K588" s="103"/>
    </row>
    <row r="589" spans="11:11" x14ac:dyDescent="0.25">
      <c r="K589" s="103"/>
    </row>
    <row r="590" spans="11:11" x14ac:dyDescent="0.25">
      <c r="K590" s="10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8"/>
  <sheetViews>
    <sheetView zoomScale="80" zoomScaleNormal="80" workbookViewId="0">
      <pane ySplit="9" topLeftCell="A10" activePane="bottomLeft" state="frozen"/>
      <selection pane="bottomLeft" activeCell="M53" sqref="M53"/>
    </sheetView>
  </sheetViews>
  <sheetFormatPr baseColWidth="10" defaultColWidth="11.42578125" defaultRowHeight="16.5" x14ac:dyDescent="0.3"/>
  <cols>
    <col min="1" max="1" width="16.42578125" style="111" customWidth="1"/>
    <col min="2" max="2" width="35" style="111" customWidth="1"/>
    <col min="3" max="3" width="23" style="111" hidden="1" customWidth="1"/>
    <col min="4" max="4" width="25.140625" style="111" hidden="1" customWidth="1"/>
    <col min="5" max="5" width="24.140625" style="115" bestFit="1" customWidth="1"/>
    <col min="6" max="6" width="25.140625" style="111" hidden="1" customWidth="1"/>
    <col min="7" max="7" width="20.85546875" style="111" hidden="1" customWidth="1"/>
    <col min="8" max="8" width="20.140625" style="121" customWidth="1"/>
    <col min="9" max="9" width="27.28515625" style="161" customWidth="1"/>
    <col min="10" max="10" width="29.5703125" style="121" customWidth="1"/>
    <col min="11" max="11" width="20.5703125" style="111" customWidth="1"/>
    <col min="12" max="12" width="22" style="111" bestFit="1" customWidth="1"/>
    <col min="13" max="13" width="32" style="111" customWidth="1"/>
    <col min="14" max="14" width="22" style="111" customWidth="1"/>
    <col min="15" max="16384" width="11.42578125" style="111"/>
  </cols>
  <sheetData>
    <row r="1" spans="1:14" x14ac:dyDescent="0.3">
      <c r="B1" s="111" t="s">
        <v>1369</v>
      </c>
      <c r="H1" s="111"/>
    </row>
    <row r="2" spans="1:14" x14ac:dyDescent="0.3">
      <c r="A2" s="111" t="s">
        <v>1368</v>
      </c>
      <c r="B2" s="121">
        <v>16167283739</v>
      </c>
      <c r="C2" s="111" t="s">
        <v>1370</v>
      </c>
      <c r="D2" s="121">
        <v>16037283739</v>
      </c>
      <c r="H2" s="140" t="s">
        <v>1372</v>
      </c>
      <c r="I2" s="162" t="s">
        <v>1373</v>
      </c>
      <c r="J2" s="141" t="s">
        <v>1374</v>
      </c>
    </row>
    <row r="3" spans="1:14" x14ac:dyDescent="0.3">
      <c r="A3" s="111" t="s">
        <v>1255</v>
      </c>
      <c r="B3" s="121">
        <v>300000000</v>
      </c>
      <c r="C3" s="111" t="s">
        <v>1371</v>
      </c>
      <c r="D3" s="121">
        <v>430000000</v>
      </c>
      <c r="H3" s="121" t="s">
        <v>1375</v>
      </c>
      <c r="I3" s="161" t="s">
        <v>1137</v>
      </c>
      <c r="J3" s="121">
        <v>5900037960</v>
      </c>
    </row>
    <row r="4" spans="1:14" x14ac:dyDescent="0.3">
      <c r="A4" s="138" t="s">
        <v>1327</v>
      </c>
      <c r="B4" s="139">
        <f>+B2+B3</f>
        <v>16467283739</v>
      </c>
      <c r="D4" s="139">
        <f>+D2+D3</f>
        <v>16467283739</v>
      </c>
      <c r="H4" s="121" t="s">
        <v>1376</v>
      </c>
      <c r="I4" s="161" t="s">
        <v>1377</v>
      </c>
      <c r="J4" s="121">
        <v>739577560</v>
      </c>
    </row>
    <row r="5" spans="1:14" x14ac:dyDescent="0.3">
      <c r="D5" s="122"/>
      <c r="H5" s="121" t="s">
        <v>1378</v>
      </c>
      <c r="I5" s="161" t="s">
        <v>1127</v>
      </c>
      <c r="J5" s="121">
        <v>9397668219</v>
      </c>
      <c r="K5" s="121"/>
      <c r="L5" s="121"/>
    </row>
    <row r="6" spans="1:14" x14ac:dyDescent="0.3">
      <c r="D6" s="122">
        <f>+D2-E12</f>
        <v>5547790203</v>
      </c>
      <c r="H6" s="121" t="s">
        <v>1379</v>
      </c>
      <c r="I6" s="161" t="s">
        <v>1380</v>
      </c>
      <c r="J6" s="121">
        <v>430000000</v>
      </c>
      <c r="K6" s="158"/>
    </row>
    <row r="7" spans="1:14" x14ac:dyDescent="0.3">
      <c r="F7" s="122"/>
      <c r="I7" s="161" t="s">
        <v>1381</v>
      </c>
      <c r="J7" s="121">
        <f>SUM(J3:J6)</f>
        <v>16467283739</v>
      </c>
      <c r="K7" s="146"/>
    </row>
    <row r="8" spans="1:14" x14ac:dyDescent="0.3">
      <c r="F8" s="122"/>
    </row>
    <row r="9" spans="1:14" x14ac:dyDescent="0.3">
      <c r="A9" s="202" t="s">
        <v>1411</v>
      </c>
      <c r="B9" s="202" t="s">
        <v>1465</v>
      </c>
      <c r="C9" s="202" t="s">
        <v>1383</v>
      </c>
      <c r="D9" s="202" t="s">
        <v>1382</v>
      </c>
      <c r="E9" s="233" t="s">
        <v>1270</v>
      </c>
      <c r="F9" s="122"/>
      <c r="H9" s="74" t="s">
        <v>1406</v>
      </c>
      <c r="I9" s="163" t="s">
        <v>1407</v>
      </c>
      <c r="J9" s="74" t="s">
        <v>1408</v>
      </c>
      <c r="K9" s="74" t="s">
        <v>1409</v>
      </c>
      <c r="L9" s="74" t="s">
        <v>1410</v>
      </c>
      <c r="M9" s="74" t="s">
        <v>1381</v>
      </c>
    </row>
    <row r="10" spans="1:14" x14ac:dyDescent="0.3">
      <c r="A10" s="203" t="s">
        <v>1267</v>
      </c>
      <c r="B10" s="204" t="s">
        <v>1268</v>
      </c>
      <c r="C10" s="205">
        <f>+C11+C99</f>
        <v>14168538888</v>
      </c>
      <c r="D10" s="205">
        <f>+D11+D99</f>
        <v>24210976553</v>
      </c>
      <c r="E10" s="205">
        <f>+E11+E99</f>
        <v>18912488256</v>
      </c>
      <c r="F10" s="122"/>
      <c r="H10" s="75">
        <f t="shared" ref="H10:M10" si="0">+H11+H99</f>
        <v>9397668219</v>
      </c>
      <c r="I10" s="164">
        <f t="shared" si="0"/>
        <v>8389467024</v>
      </c>
      <c r="J10" s="75">
        <f t="shared" si="0"/>
        <v>674626855</v>
      </c>
      <c r="K10" s="75">
        <f t="shared" si="0"/>
        <v>64726158</v>
      </c>
      <c r="L10" s="75">
        <f t="shared" si="0"/>
        <v>386000000</v>
      </c>
      <c r="M10" s="75">
        <f t="shared" si="0"/>
        <v>18912488256</v>
      </c>
    </row>
    <row r="11" spans="1:14" x14ac:dyDescent="0.3">
      <c r="A11" s="203" t="s">
        <v>1153</v>
      </c>
      <c r="B11" s="204" t="s">
        <v>1154</v>
      </c>
      <c r="C11" s="205">
        <f>+C12+C58+C83+C92</f>
        <v>13068538888</v>
      </c>
      <c r="D11" s="205">
        <f>+D12+D58+D83+D92</f>
        <v>20496722618</v>
      </c>
      <c r="E11" s="205">
        <f>+E12+E58+E83+E92</f>
        <v>17917861401</v>
      </c>
      <c r="F11" s="122"/>
      <c r="H11" s="75">
        <f t="shared" ref="H11:M11" si="1">+H12+H58+H83+H92</f>
        <v>9397668219</v>
      </c>
      <c r="I11" s="164">
        <f t="shared" si="1"/>
        <v>8389467024</v>
      </c>
      <c r="J11" s="75">
        <f t="shared" si="1"/>
        <v>0</v>
      </c>
      <c r="K11" s="75">
        <f t="shared" si="1"/>
        <v>64726158</v>
      </c>
      <c r="L11" s="75">
        <f t="shared" si="1"/>
        <v>66000000</v>
      </c>
      <c r="M11" s="75">
        <f t="shared" si="1"/>
        <v>17917861401</v>
      </c>
    </row>
    <row r="12" spans="1:14" x14ac:dyDescent="0.3">
      <c r="A12" s="203" t="s">
        <v>1105</v>
      </c>
      <c r="B12" s="206" t="s">
        <v>1106</v>
      </c>
      <c r="C12" s="205">
        <f t="shared" ref="C12" si="2">+C13+C38</f>
        <v>8287481622</v>
      </c>
      <c r="D12" s="205">
        <f t="shared" ref="D12:E12" si="3">+D13+D38</f>
        <v>14456453656</v>
      </c>
      <c r="E12" s="205">
        <f t="shared" si="3"/>
        <v>10489493536</v>
      </c>
      <c r="F12" s="123"/>
      <c r="H12" s="75">
        <f t="shared" ref="H12:I12" si="4">+H13+H38</f>
        <v>9397668219</v>
      </c>
      <c r="I12" s="164">
        <f t="shared" si="4"/>
        <v>1025825317</v>
      </c>
      <c r="J12" s="75">
        <f t="shared" ref="J12:L12" si="5">+J13+J38</f>
        <v>0</v>
      </c>
      <c r="K12" s="75">
        <f t="shared" si="5"/>
        <v>0</v>
      </c>
      <c r="L12" s="75">
        <f t="shared" si="5"/>
        <v>66000000</v>
      </c>
      <c r="M12" s="75">
        <f t="shared" ref="M12" si="6">+M13+M38</f>
        <v>10489493536</v>
      </c>
    </row>
    <row r="13" spans="1:14" x14ac:dyDescent="0.3">
      <c r="A13" s="203" t="s">
        <v>1155</v>
      </c>
      <c r="B13" s="207" t="s">
        <v>1156</v>
      </c>
      <c r="C13" s="205">
        <f t="shared" ref="C13" si="7">+C14+C25+C32</f>
        <v>5638302277</v>
      </c>
      <c r="D13" s="205">
        <f t="shared" ref="D13:E13" si="8">+D14+D25+D32</f>
        <v>6757397615</v>
      </c>
      <c r="E13" s="205">
        <f t="shared" si="8"/>
        <v>7132227982</v>
      </c>
      <c r="F13" s="123"/>
      <c r="H13" s="75">
        <f t="shared" ref="H13:I13" si="9">+H14+H25+H32</f>
        <v>7132227982</v>
      </c>
      <c r="I13" s="164">
        <f t="shared" si="9"/>
        <v>0</v>
      </c>
      <c r="J13" s="75">
        <f t="shared" ref="J13:L13" si="10">+J14+J25+J32</f>
        <v>0</v>
      </c>
      <c r="K13" s="75">
        <f t="shared" si="10"/>
        <v>0</v>
      </c>
      <c r="L13" s="75">
        <f t="shared" si="10"/>
        <v>0</v>
      </c>
      <c r="M13" s="75">
        <f t="shared" ref="M13" si="11">+M14+M25+M32</f>
        <v>7132227982</v>
      </c>
    </row>
    <row r="14" spans="1:14" x14ac:dyDescent="0.3">
      <c r="A14" s="203" t="s">
        <v>1157</v>
      </c>
      <c r="B14" s="207" t="s">
        <v>1158</v>
      </c>
      <c r="C14" s="205">
        <f t="shared" ref="C14:E14" si="12">+C15</f>
        <v>4142643496</v>
      </c>
      <c r="D14" s="205">
        <f t="shared" si="12"/>
        <v>4678262238</v>
      </c>
      <c r="E14" s="205">
        <f t="shared" si="12"/>
        <v>5129360878</v>
      </c>
      <c r="F14" s="123"/>
      <c r="H14" s="75">
        <f t="shared" ref="H14:M14" si="13">+H15</f>
        <v>5129360878</v>
      </c>
      <c r="I14" s="164">
        <f t="shared" si="13"/>
        <v>0</v>
      </c>
      <c r="J14" s="75">
        <f t="shared" si="13"/>
        <v>0</v>
      </c>
      <c r="K14" s="75">
        <f t="shared" si="13"/>
        <v>0</v>
      </c>
      <c r="L14" s="75">
        <f t="shared" si="13"/>
        <v>0</v>
      </c>
      <c r="M14" s="75">
        <f t="shared" si="13"/>
        <v>5129360878</v>
      </c>
    </row>
    <row r="15" spans="1:14" x14ac:dyDescent="0.3">
      <c r="A15" s="203" t="s">
        <v>1159</v>
      </c>
      <c r="B15" s="207" t="s">
        <v>1160</v>
      </c>
      <c r="C15" s="205">
        <f t="shared" ref="C15" si="14">+SUM(C16:C22)</f>
        <v>4142643496</v>
      </c>
      <c r="D15" s="205">
        <f t="shared" ref="D15:E15" si="15">+SUM(D16:D22)</f>
        <v>4678262238</v>
      </c>
      <c r="E15" s="205">
        <f t="shared" si="15"/>
        <v>5129360878</v>
      </c>
      <c r="F15" s="123"/>
      <c r="H15" s="75">
        <f t="shared" ref="H15:I15" si="16">+SUM(H16:H22)</f>
        <v>5129360878</v>
      </c>
      <c r="I15" s="164">
        <f t="shared" si="16"/>
        <v>0</v>
      </c>
      <c r="J15" s="75">
        <f t="shared" ref="J15:L15" si="17">+SUM(J16:J22)</f>
        <v>0</v>
      </c>
      <c r="K15" s="75">
        <f t="shared" si="17"/>
        <v>0</v>
      </c>
      <c r="L15" s="75">
        <f t="shared" si="17"/>
        <v>0</v>
      </c>
      <c r="M15" s="75">
        <f t="shared" ref="M15" si="18">+SUM(M16:M22)</f>
        <v>5129360878</v>
      </c>
    </row>
    <row r="16" spans="1:14" x14ac:dyDescent="0.3">
      <c r="A16" s="208" t="s">
        <v>1161</v>
      </c>
      <c r="B16" s="209" t="s">
        <v>1162</v>
      </c>
      <c r="C16" s="210">
        <v>3574712215</v>
      </c>
      <c r="D16" s="210">
        <v>3765124021</v>
      </c>
      <c r="E16" s="210">
        <v>4302890239</v>
      </c>
      <c r="F16" s="76">
        <v>4857590239</v>
      </c>
      <c r="G16" s="76">
        <f>+F16-E16</f>
        <v>554700000</v>
      </c>
      <c r="H16" s="76">
        <f>+E16</f>
        <v>4302890239</v>
      </c>
      <c r="I16" s="165"/>
      <c r="J16" s="76"/>
      <c r="K16" s="76"/>
      <c r="L16" s="76"/>
      <c r="M16" s="76">
        <f t="shared" ref="M16:M21" si="19">+SUM(H16:L16)</f>
        <v>4302890239</v>
      </c>
      <c r="N16" s="146">
        <f>+E16-M16</f>
        <v>0</v>
      </c>
    </row>
    <row r="17" spans="1:14" ht="30" x14ac:dyDescent="0.3">
      <c r="A17" s="208" t="s">
        <v>1163</v>
      </c>
      <c r="B17" s="209" t="s">
        <v>1164</v>
      </c>
      <c r="C17" s="210">
        <v>800000</v>
      </c>
      <c r="D17" s="210">
        <v>800000</v>
      </c>
      <c r="E17" s="210">
        <v>500000</v>
      </c>
      <c r="F17" s="76">
        <v>800000</v>
      </c>
      <c r="G17" s="76">
        <f t="shared" ref="G17:G21" si="20">+F17-E17</f>
        <v>300000</v>
      </c>
      <c r="H17" s="76">
        <f>+E17</f>
        <v>500000</v>
      </c>
      <c r="I17" s="165"/>
      <c r="J17" s="76"/>
      <c r="K17" s="76"/>
      <c r="L17" s="76"/>
      <c r="M17" s="76">
        <f t="shared" si="19"/>
        <v>500000</v>
      </c>
      <c r="N17" s="146">
        <f t="shared" ref="N17:N80" si="21">+E17-M17</f>
        <v>0</v>
      </c>
    </row>
    <row r="18" spans="1:14" x14ac:dyDescent="0.3">
      <c r="A18" s="208" t="s">
        <v>1165</v>
      </c>
      <c r="B18" s="209" t="s">
        <v>1166</v>
      </c>
      <c r="C18" s="210">
        <v>17644179</v>
      </c>
      <c r="D18" s="210">
        <v>18577185</v>
      </c>
      <c r="E18" s="210">
        <v>22344000</v>
      </c>
      <c r="F18" s="76">
        <v>22344000</v>
      </c>
      <c r="G18" s="76">
        <f t="shared" si="20"/>
        <v>0</v>
      </c>
      <c r="H18" s="76">
        <f>+E18</f>
        <v>22344000</v>
      </c>
      <c r="I18" s="165"/>
      <c r="J18" s="76"/>
      <c r="K18" s="76"/>
      <c r="L18" s="76"/>
      <c r="M18" s="76">
        <f t="shared" si="19"/>
        <v>22344000</v>
      </c>
      <c r="N18" s="146">
        <f t="shared" si="21"/>
        <v>0</v>
      </c>
    </row>
    <row r="19" spans="1:14" x14ac:dyDescent="0.3">
      <c r="A19" s="208" t="s">
        <v>1167</v>
      </c>
      <c r="B19" s="209" t="s">
        <v>1168</v>
      </c>
      <c r="C19" s="210">
        <v>4487102</v>
      </c>
      <c r="D19" s="210">
        <v>4487102</v>
      </c>
      <c r="E19" s="210">
        <v>5574744</v>
      </c>
      <c r="F19" s="76">
        <v>5574744</v>
      </c>
      <c r="G19" s="76">
        <f t="shared" si="20"/>
        <v>0</v>
      </c>
      <c r="H19" s="76">
        <f t="shared" ref="H19:H21" si="22">+E19</f>
        <v>5574744</v>
      </c>
      <c r="I19" s="165"/>
      <c r="J19" s="76"/>
      <c r="K19" s="76"/>
      <c r="L19" s="76"/>
      <c r="M19" s="76">
        <f t="shared" si="19"/>
        <v>5574744</v>
      </c>
      <c r="N19" s="146">
        <f t="shared" si="21"/>
        <v>0</v>
      </c>
    </row>
    <row r="20" spans="1:14" x14ac:dyDescent="0.3">
      <c r="A20" s="208" t="s">
        <v>1169</v>
      </c>
      <c r="B20" s="209" t="s">
        <v>1170</v>
      </c>
      <c r="C20" s="210">
        <v>165000000</v>
      </c>
      <c r="D20" s="210">
        <v>186278413</v>
      </c>
      <c r="E20" s="210">
        <v>224463684</v>
      </c>
      <c r="F20" s="76">
        <v>224463684</v>
      </c>
      <c r="G20" s="76">
        <f t="shared" si="20"/>
        <v>0</v>
      </c>
      <c r="H20" s="76">
        <f t="shared" si="22"/>
        <v>224463684</v>
      </c>
      <c r="I20" s="165"/>
      <c r="J20" s="76"/>
      <c r="K20" s="76"/>
      <c r="L20" s="76"/>
      <c r="M20" s="76">
        <f t="shared" si="19"/>
        <v>224463684</v>
      </c>
      <c r="N20" s="146">
        <f t="shared" si="21"/>
        <v>0</v>
      </c>
    </row>
    <row r="21" spans="1:14" x14ac:dyDescent="0.3">
      <c r="A21" s="208" t="s">
        <v>1171</v>
      </c>
      <c r="B21" s="209" t="s">
        <v>1172</v>
      </c>
      <c r="C21" s="210">
        <v>110000000</v>
      </c>
      <c r="D21" s="210">
        <v>121455974</v>
      </c>
      <c r="E21" s="210">
        <v>152654504</v>
      </c>
      <c r="F21" s="76">
        <v>152654504</v>
      </c>
      <c r="G21" s="76">
        <f t="shared" si="20"/>
        <v>0</v>
      </c>
      <c r="H21" s="76">
        <f t="shared" si="22"/>
        <v>152654504</v>
      </c>
      <c r="I21" s="165"/>
      <c r="J21" s="76"/>
      <c r="K21" s="76"/>
      <c r="L21" s="76"/>
      <c r="M21" s="76">
        <f t="shared" si="19"/>
        <v>152654504</v>
      </c>
      <c r="N21" s="146">
        <f t="shared" si="21"/>
        <v>0</v>
      </c>
    </row>
    <row r="22" spans="1:14" x14ac:dyDescent="0.3">
      <c r="A22" s="203" t="s">
        <v>1173</v>
      </c>
      <c r="B22" s="207" t="s">
        <v>1174</v>
      </c>
      <c r="C22" s="211">
        <f>+C23+C24</f>
        <v>270000000</v>
      </c>
      <c r="D22" s="211">
        <f>+D23+D24</f>
        <v>581539543</v>
      </c>
      <c r="E22" s="205">
        <f>+E23+E24</f>
        <v>420933707</v>
      </c>
      <c r="F22" s="123"/>
      <c r="G22" s="123"/>
      <c r="H22" s="77">
        <f t="shared" ref="H22:M22" si="23">+H23+H24</f>
        <v>420933707</v>
      </c>
      <c r="I22" s="166">
        <f t="shared" si="23"/>
        <v>0</v>
      </c>
      <c r="J22" s="77">
        <f t="shared" si="23"/>
        <v>0</v>
      </c>
      <c r="K22" s="77">
        <f t="shared" si="23"/>
        <v>0</v>
      </c>
      <c r="L22" s="77">
        <f t="shared" si="23"/>
        <v>0</v>
      </c>
      <c r="M22" s="77">
        <f t="shared" si="23"/>
        <v>420933707</v>
      </c>
      <c r="N22" s="146">
        <f t="shared" si="21"/>
        <v>0</v>
      </c>
    </row>
    <row r="23" spans="1:14" x14ac:dyDescent="0.3">
      <c r="A23" s="208" t="s">
        <v>1175</v>
      </c>
      <c r="B23" s="209" t="s">
        <v>1176</v>
      </c>
      <c r="C23" s="210">
        <v>100000000</v>
      </c>
      <c r="D23" s="210">
        <v>393539543</v>
      </c>
      <c r="E23" s="210">
        <v>187117370</v>
      </c>
      <c r="F23" s="76">
        <v>487117370</v>
      </c>
      <c r="G23" s="76">
        <f>+F23-E23</f>
        <v>300000000</v>
      </c>
      <c r="H23" s="76">
        <f>+E23</f>
        <v>187117370</v>
      </c>
      <c r="I23" s="165"/>
      <c r="J23" s="76"/>
      <c r="K23" s="76"/>
      <c r="L23" s="76"/>
      <c r="M23" s="76">
        <f>+SUM(H23:L23)</f>
        <v>187117370</v>
      </c>
      <c r="N23" s="146">
        <f t="shared" si="21"/>
        <v>0</v>
      </c>
    </row>
    <row r="24" spans="1:14" x14ac:dyDescent="0.3">
      <c r="A24" s="208" t="s">
        <v>1177</v>
      </c>
      <c r="B24" s="209" t="s">
        <v>1178</v>
      </c>
      <c r="C24" s="210">
        <v>170000000</v>
      </c>
      <c r="D24" s="210">
        <v>188000000</v>
      </c>
      <c r="E24" s="210">
        <v>233816337</v>
      </c>
      <c r="F24" s="76">
        <v>233816337.40523005</v>
      </c>
      <c r="G24" s="76">
        <f>+F24-E24</f>
        <v>0.40523004531860352</v>
      </c>
      <c r="H24" s="76">
        <f>+E24</f>
        <v>233816337</v>
      </c>
      <c r="I24" s="165"/>
      <c r="J24" s="76"/>
      <c r="K24" s="76"/>
      <c r="L24" s="76"/>
      <c r="M24" s="76">
        <f>+SUM(H24:L24)</f>
        <v>233816337</v>
      </c>
      <c r="N24" s="146">
        <f t="shared" si="21"/>
        <v>0</v>
      </c>
    </row>
    <row r="25" spans="1:14" ht="30" x14ac:dyDescent="0.3">
      <c r="A25" s="203" t="s">
        <v>1179</v>
      </c>
      <c r="B25" s="207" t="s">
        <v>1180</v>
      </c>
      <c r="C25" s="211">
        <f t="shared" ref="C25" si="24">+SUM(C26:C31)</f>
        <v>1159053841</v>
      </c>
      <c r="D25" s="211">
        <f t="shared" ref="D25:E25" si="25">+SUM(D26:D31)</f>
        <v>1728320456</v>
      </c>
      <c r="E25" s="205">
        <f t="shared" si="25"/>
        <v>1562746492</v>
      </c>
      <c r="F25" s="123"/>
      <c r="G25" s="123"/>
      <c r="H25" s="77">
        <f t="shared" ref="H25:I25" si="26">+SUM(H26:H31)</f>
        <v>1562746492</v>
      </c>
      <c r="I25" s="166">
        <f t="shared" si="26"/>
        <v>0</v>
      </c>
      <c r="J25" s="77">
        <f t="shared" ref="J25:L25" si="27">+SUM(J26:J31)</f>
        <v>0</v>
      </c>
      <c r="K25" s="77">
        <f t="shared" si="27"/>
        <v>0</v>
      </c>
      <c r="L25" s="77">
        <f t="shared" si="27"/>
        <v>0</v>
      </c>
      <c r="M25" s="77">
        <f t="shared" ref="M25" si="28">+SUM(M26:M31)</f>
        <v>1562746492</v>
      </c>
      <c r="N25" s="146">
        <f t="shared" si="21"/>
        <v>0</v>
      </c>
    </row>
    <row r="26" spans="1:14" ht="30" x14ac:dyDescent="0.3">
      <c r="A26" s="208" t="s">
        <v>1181</v>
      </c>
      <c r="B26" s="209" t="s">
        <v>1182</v>
      </c>
      <c r="C26" s="210">
        <v>350324296</v>
      </c>
      <c r="D26" s="210">
        <v>521229599</v>
      </c>
      <c r="E26" s="210">
        <v>557229369</v>
      </c>
      <c r="F26" s="76">
        <v>607229369</v>
      </c>
      <c r="G26" s="76">
        <f>+F26-E26</f>
        <v>50000000</v>
      </c>
      <c r="H26" s="76">
        <f t="shared" ref="H26:H31" si="29">+E26</f>
        <v>557229369</v>
      </c>
      <c r="I26" s="165"/>
      <c r="J26" s="76"/>
      <c r="K26" s="76"/>
      <c r="L26" s="76"/>
      <c r="M26" s="76">
        <f t="shared" ref="M26:M31" si="30">+SUM(H26:L26)</f>
        <v>557229369</v>
      </c>
      <c r="N26" s="146">
        <f t="shared" si="21"/>
        <v>0</v>
      </c>
    </row>
    <row r="27" spans="1:14" x14ac:dyDescent="0.3">
      <c r="A27" s="208" t="s">
        <v>1183</v>
      </c>
      <c r="B27" s="209" t="s">
        <v>1184</v>
      </c>
      <c r="C27" s="210">
        <v>348269126</v>
      </c>
      <c r="D27" s="210">
        <v>373269126</v>
      </c>
      <c r="E27" s="210">
        <v>401870803</v>
      </c>
      <c r="F27" s="76">
        <v>431870803.10948253</v>
      </c>
      <c r="G27" s="76">
        <f t="shared" ref="G27:G31" si="31">+F27-E27</f>
        <v>30000000.109482527</v>
      </c>
      <c r="H27" s="76">
        <f t="shared" si="29"/>
        <v>401870803</v>
      </c>
      <c r="I27" s="165"/>
      <c r="J27" s="76"/>
      <c r="K27" s="76"/>
      <c r="L27" s="76"/>
      <c r="M27" s="76">
        <f t="shared" si="30"/>
        <v>401870803</v>
      </c>
      <c r="N27" s="146">
        <f t="shared" si="21"/>
        <v>0</v>
      </c>
    </row>
    <row r="28" spans="1:14" x14ac:dyDescent="0.3">
      <c r="A28" s="208" t="s">
        <v>1185</v>
      </c>
      <c r="B28" s="209" t="s">
        <v>1186</v>
      </c>
      <c r="C28" s="210">
        <v>100000000</v>
      </c>
      <c r="D28" s="210">
        <v>473361312</v>
      </c>
      <c r="E28" s="210">
        <v>191035742</v>
      </c>
      <c r="F28" s="76">
        <v>591035742</v>
      </c>
      <c r="G28" s="76">
        <f t="shared" si="31"/>
        <v>400000000</v>
      </c>
      <c r="H28" s="76">
        <f t="shared" si="29"/>
        <v>191035742</v>
      </c>
      <c r="I28" s="165"/>
      <c r="J28" s="76"/>
      <c r="K28" s="76"/>
      <c r="L28" s="76"/>
      <c r="M28" s="76">
        <f t="shared" si="30"/>
        <v>191035742</v>
      </c>
      <c r="N28" s="146">
        <f t="shared" si="21"/>
        <v>0</v>
      </c>
    </row>
    <row r="29" spans="1:14" ht="30" x14ac:dyDescent="0.3">
      <c r="A29" s="208" t="s">
        <v>1187</v>
      </c>
      <c r="B29" s="209" t="s">
        <v>1188</v>
      </c>
      <c r="C29" s="210">
        <v>188634750</v>
      </c>
      <c r="D29" s="210">
        <v>188634750</v>
      </c>
      <c r="E29" s="210">
        <v>203975486</v>
      </c>
      <c r="F29" s="76">
        <v>233975485.91200411</v>
      </c>
      <c r="G29" s="76">
        <f t="shared" si="31"/>
        <v>29999999.912004113</v>
      </c>
      <c r="H29" s="76">
        <f t="shared" si="29"/>
        <v>203975486</v>
      </c>
      <c r="I29" s="165"/>
      <c r="J29" s="76"/>
      <c r="K29" s="76"/>
      <c r="L29" s="76"/>
      <c r="M29" s="76">
        <f t="shared" si="30"/>
        <v>203975486</v>
      </c>
      <c r="N29" s="146">
        <f t="shared" si="21"/>
        <v>0</v>
      </c>
    </row>
    <row r="30" spans="1:14" ht="30" x14ac:dyDescent="0.3">
      <c r="A30" s="208" t="s">
        <v>1189</v>
      </c>
      <c r="B30" s="209" t="s">
        <v>1190</v>
      </c>
      <c r="C30" s="210">
        <v>28849607</v>
      </c>
      <c r="D30" s="210">
        <v>28849607</v>
      </c>
      <c r="E30" s="210">
        <v>33153478</v>
      </c>
      <c r="F30" s="76">
        <v>33153477.555664688</v>
      </c>
      <c r="G30" s="76">
        <f t="shared" si="31"/>
        <v>-0.44433531165122986</v>
      </c>
      <c r="H30" s="76">
        <f t="shared" si="29"/>
        <v>33153478</v>
      </c>
      <c r="I30" s="165"/>
      <c r="J30" s="76"/>
      <c r="K30" s="76"/>
      <c r="L30" s="76"/>
      <c r="M30" s="76">
        <f t="shared" si="30"/>
        <v>33153478</v>
      </c>
      <c r="N30" s="146">
        <f t="shared" si="21"/>
        <v>0</v>
      </c>
    </row>
    <row r="31" spans="1:14" x14ac:dyDescent="0.3">
      <c r="A31" s="208" t="s">
        <v>1191</v>
      </c>
      <c r="B31" s="209" t="s">
        <v>1192</v>
      </c>
      <c r="C31" s="210">
        <v>142976062</v>
      </c>
      <c r="D31" s="210">
        <v>142976062</v>
      </c>
      <c r="E31" s="210">
        <v>175481614</v>
      </c>
      <c r="F31" s="76">
        <v>175481614.43400311</v>
      </c>
      <c r="G31" s="76">
        <f t="shared" si="31"/>
        <v>0.43400311470031738</v>
      </c>
      <c r="H31" s="76">
        <f t="shared" si="29"/>
        <v>175481614</v>
      </c>
      <c r="I31" s="165"/>
      <c r="J31" s="76"/>
      <c r="K31" s="76"/>
      <c r="L31" s="76"/>
      <c r="M31" s="76">
        <f t="shared" si="30"/>
        <v>175481614</v>
      </c>
      <c r="N31" s="146">
        <f t="shared" si="21"/>
        <v>0</v>
      </c>
    </row>
    <row r="32" spans="1:14" ht="30" x14ac:dyDescent="0.3">
      <c r="A32" s="203" t="s">
        <v>1193</v>
      </c>
      <c r="B32" s="207" t="s">
        <v>1194</v>
      </c>
      <c r="C32" s="211">
        <f t="shared" ref="C32" si="32">+C33+C37</f>
        <v>336604940</v>
      </c>
      <c r="D32" s="211">
        <f t="shared" ref="D32:E32" si="33">+D33+D37</f>
        <v>350814921</v>
      </c>
      <c r="E32" s="205">
        <f t="shared" si="33"/>
        <v>440120612</v>
      </c>
      <c r="F32" s="123"/>
      <c r="G32" s="123"/>
      <c r="H32" s="77">
        <f t="shared" ref="H32:I32" si="34">+H33+H37</f>
        <v>440120612</v>
      </c>
      <c r="I32" s="166">
        <f t="shared" si="34"/>
        <v>0</v>
      </c>
      <c r="J32" s="77">
        <f t="shared" ref="J32:L32" si="35">+J33+J37</f>
        <v>0</v>
      </c>
      <c r="K32" s="77">
        <f t="shared" si="35"/>
        <v>0</v>
      </c>
      <c r="L32" s="77">
        <f t="shared" si="35"/>
        <v>0</v>
      </c>
      <c r="M32" s="77">
        <f t="shared" ref="M32" si="36">+M33+M37</f>
        <v>440120612</v>
      </c>
      <c r="N32" s="146">
        <f t="shared" si="21"/>
        <v>0</v>
      </c>
    </row>
    <row r="33" spans="1:14" x14ac:dyDescent="0.3">
      <c r="A33" s="203" t="s">
        <v>1195</v>
      </c>
      <c r="B33" s="207" t="s">
        <v>1174</v>
      </c>
      <c r="C33" s="211">
        <f t="shared" ref="C33" si="37">+SUM(C34:C36)</f>
        <v>308764940</v>
      </c>
      <c r="D33" s="211">
        <f t="shared" ref="D33:E33" si="38">+SUM(D34:D36)</f>
        <v>318334921</v>
      </c>
      <c r="E33" s="205">
        <f t="shared" si="38"/>
        <v>407432612</v>
      </c>
      <c r="F33" s="124"/>
      <c r="G33" s="124"/>
      <c r="H33" s="78">
        <f t="shared" ref="H33:I33" si="39">+SUM(H34:H36)</f>
        <v>407432612</v>
      </c>
      <c r="I33" s="164">
        <f t="shared" si="39"/>
        <v>0</v>
      </c>
      <c r="J33" s="78">
        <f t="shared" ref="J33:L33" si="40">+SUM(J34:J36)</f>
        <v>0</v>
      </c>
      <c r="K33" s="78">
        <f t="shared" si="40"/>
        <v>0</v>
      </c>
      <c r="L33" s="78">
        <f t="shared" si="40"/>
        <v>0</v>
      </c>
      <c r="M33" s="78">
        <f t="shared" ref="M33" si="41">+SUM(M34:M36)</f>
        <v>407432612</v>
      </c>
      <c r="N33" s="146">
        <f t="shared" si="21"/>
        <v>0</v>
      </c>
    </row>
    <row r="34" spans="1:14" x14ac:dyDescent="0.3">
      <c r="A34" s="208" t="s">
        <v>1196</v>
      </c>
      <c r="B34" s="209" t="s">
        <v>1197</v>
      </c>
      <c r="C34" s="210">
        <v>270718261</v>
      </c>
      <c r="D34" s="210">
        <v>278788242</v>
      </c>
      <c r="E34" s="210">
        <v>358518384</v>
      </c>
      <c r="F34" s="123">
        <v>358518384.02135277</v>
      </c>
      <c r="G34" s="159"/>
      <c r="H34" s="76">
        <f>+E34</f>
        <v>358518384</v>
      </c>
      <c r="I34" s="165"/>
      <c r="J34" s="76"/>
      <c r="K34" s="76"/>
      <c r="L34" s="76"/>
      <c r="M34" s="76">
        <f>+SUM(H34:L34)</f>
        <v>358518384</v>
      </c>
      <c r="N34" s="146">
        <f t="shared" si="21"/>
        <v>0</v>
      </c>
    </row>
    <row r="35" spans="1:14" x14ac:dyDescent="0.3">
      <c r="A35" s="208" t="s">
        <v>1198</v>
      </c>
      <c r="B35" s="209" t="s">
        <v>1199</v>
      </c>
      <c r="C35" s="210">
        <v>15000000</v>
      </c>
      <c r="D35" s="210">
        <v>16000000</v>
      </c>
      <c r="E35" s="210">
        <v>20000000</v>
      </c>
      <c r="F35" s="123">
        <v>22000000</v>
      </c>
      <c r="G35" s="159"/>
      <c r="H35" s="76">
        <f>+E35</f>
        <v>20000000</v>
      </c>
      <c r="I35" s="165"/>
      <c r="J35" s="76"/>
      <c r="K35" s="76"/>
      <c r="L35" s="76"/>
      <c r="M35" s="76">
        <f>+SUM(H35:L35)</f>
        <v>20000000</v>
      </c>
      <c r="N35" s="146">
        <f t="shared" si="21"/>
        <v>0</v>
      </c>
    </row>
    <row r="36" spans="1:14" x14ac:dyDescent="0.3">
      <c r="A36" s="208" t="s">
        <v>1200</v>
      </c>
      <c r="B36" s="209" t="s">
        <v>1201</v>
      </c>
      <c r="C36" s="210">
        <v>23046679</v>
      </c>
      <c r="D36" s="210">
        <v>23546679</v>
      </c>
      <c r="E36" s="210">
        <v>28914228</v>
      </c>
      <c r="F36" s="123">
        <v>28914227.612666667</v>
      </c>
      <c r="G36" s="159"/>
      <c r="H36" s="76">
        <f>+E36</f>
        <v>28914228</v>
      </c>
      <c r="I36" s="165"/>
      <c r="J36" s="76"/>
      <c r="K36" s="76"/>
      <c r="L36" s="76"/>
      <c r="M36" s="76">
        <f>+SUM(H36:L36)</f>
        <v>28914228</v>
      </c>
      <c r="N36" s="146">
        <f t="shared" si="21"/>
        <v>0</v>
      </c>
    </row>
    <row r="37" spans="1:14" ht="30" x14ac:dyDescent="0.3">
      <c r="A37" s="203" t="s">
        <v>1202</v>
      </c>
      <c r="B37" s="207" t="s">
        <v>1203</v>
      </c>
      <c r="C37" s="211">
        <v>27840000</v>
      </c>
      <c r="D37" s="211">
        <v>32480000</v>
      </c>
      <c r="E37" s="205">
        <v>32688000</v>
      </c>
      <c r="F37" s="123">
        <v>65376000</v>
      </c>
      <c r="G37" s="159">
        <f>+F37-E37</f>
        <v>32688000</v>
      </c>
      <c r="H37" s="75">
        <f>+E37</f>
        <v>32688000</v>
      </c>
      <c r="I37" s="164"/>
      <c r="J37" s="75"/>
      <c r="K37" s="75"/>
      <c r="L37" s="75"/>
      <c r="M37" s="75">
        <f>+SUM(H37:L37)</f>
        <v>32688000</v>
      </c>
      <c r="N37" s="146">
        <f t="shared" si="21"/>
        <v>0</v>
      </c>
    </row>
    <row r="38" spans="1:14" ht="30" x14ac:dyDescent="0.3">
      <c r="A38" s="203" t="s">
        <v>1204</v>
      </c>
      <c r="B38" s="207" t="s">
        <v>1205</v>
      </c>
      <c r="C38" s="211">
        <f t="shared" ref="C38" si="42">+C39+C47+C54</f>
        <v>2649179345</v>
      </c>
      <c r="D38" s="211">
        <f t="shared" ref="D38:E38" si="43">+D39+D47+D54</f>
        <v>7699056041</v>
      </c>
      <c r="E38" s="205">
        <f t="shared" si="43"/>
        <v>3357265554</v>
      </c>
      <c r="F38" s="123"/>
      <c r="H38" s="77">
        <f t="shared" ref="H38:I38" si="44">+H39+H47+H54</f>
        <v>2265440237</v>
      </c>
      <c r="I38" s="166">
        <f t="shared" si="44"/>
        <v>1025825317</v>
      </c>
      <c r="J38" s="77">
        <f t="shared" ref="J38:L38" si="45">+J39+J47+J54</f>
        <v>0</v>
      </c>
      <c r="K38" s="77">
        <f t="shared" si="45"/>
        <v>0</v>
      </c>
      <c r="L38" s="77">
        <f t="shared" si="45"/>
        <v>66000000</v>
      </c>
      <c r="M38" s="77">
        <f t="shared" ref="M38" si="46">+M39+M47+M54</f>
        <v>3357265554</v>
      </c>
      <c r="N38" s="146">
        <f t="shared" si="21"/>
        <v>0</v>
      </c>
    </row>
    <row r="39" spans="1:14" x14ac:dyDescent="0.3">
      <c r="A39" s="203" t="s">
        <v>1206</v>
      </c>
      <c r="B39" s="207" t="s">
        <v>1158</v>
      </c>
      <c r="C39" s="211">
        <f t="shared" ref="C39:E39" si="47">+C40</f>
        <v>1934376109</v>
      </c>
      <c r="D39" s="211">
        <f t="shared" si="47"/>
        <v>5528767444</v>
      </c>
      <c r="E39" s="205">
        <f t="shared" si="47"/>
        <v>2473531654</v>
      </c>
      <c r="F39" s="123"/>
      <c r="H39" s="77">
        <f t="shared" ref="H39:M39" si="48">+H40</f>
        <v>1730453979</v>
      </c>
      <c r="I39" s="166">
        <f t="shared" si="48"/>
        <v>703077675</v>
      </c>
      <c r="J39" s="77">
        <f t="shared" si="48"/>
        <v>0</v>
      </c>
      <c r="K39" s="77">
        <f t="shared" si="48"/>
        <v>0</v>
      </c>
      <c r="L39" s="77">
        <f t="shared" si="48"/>
        <v>40000000</v>
      </c>
      <c r="M39" s="77">
        <f t="shared" si="48"/>
        <v>2473531654</v>
      </c>
      <c r="N39" s="146">
        <f t="shared" si="21"/>
        <v>0</v>
      </c>
    </row>
    <row r="40" spans="1:14" x14ac:dyDescent="0.3">
      <c r="A40" s="203" t="s">
        <v>1207</v>
      </c>
      <c r="B40" s="207" t="s">
        <v>1160</v>
      </c>
      <c r="C40" s="211">
        <f t="shared" ref="C40" si="49">+SUM(C41:C44)</f>
        <v>1934376109</v>
      </c>
      <c r="D40" s="211">
        <f t="shared" ref="D40:E40" si="50">+SUM(D41:D44)</f>
        <v>5528767444</v>
      </c>
      <c r="E40" s="205">
        <f t="shared" si="50"/>
        <v>2473531654</v>
      </c>
      <c r="F40" s="125"/>
      <c r="H40" s="77">
        <f t="shared" ref="H40:I40" si="51">+SUM(H41:H44)</f>
        <v>1730453979</v>
      </c>
      <c r="I40" s="166">
        <f t="shared" si="51"/>
        <v>703077675</v>
      </c>
      <c r="J40" s="77">
        <f t="shared" ref="J40:L40" si="52">+SUM(J41:J44)</f>
        <v>0</v>
      </c>
      <c r="K40" s="77">
        <f t="shared" si="52"/>
        <v>0</v>
      </c>
      <c r="L40" s="77">
        <f t="shared" si="52"/>
        <v>40000000</v>
      </c>
      <c r="M40" s="77">
        <f t="shared" ref="M40" si="53">+SUM(M41:M44)</f>
        <v>2473531654</v>
      </c>
      <c r="N40" s="146">
        <f t="shared" si="21"/>
        <v>0</v>
      </c>
    </row>
    <row r="41" spans="1:14" x14ac:dyDescent="0.3">
      <c r="A41" s="208" t="s">
        <v>1208</v>
      </c>
      <c r="B41" s="209" t="s">
        <v>1162</v>
      </c>
      <c r="C41" s="210">
        <v>1624633164</v>
      </c>
      <c r="D41" s="210">
        <v>4516553492</v>
      </c>
      <c r="E41" s="210">
        <v>2059562578</v>
      </c>
      <c r="F41" s="123">
        <f>+Catedra!D5</f>
        <v>2319871263.3600001</v>
      </c>
      <c r="G41" s="159">
        <f>+F41-E41</f>
        <v>260308685.36000013</v>
      </c>
      <c r="H41" s="76">
        <f>+E41-329108599</f>
        <v>1730453979</v>
      </c>
      <c r="I41" s="165">
        <v>329108599</v>
      </c>
      <c r="J41" s="76"/>
      <c r="K41" s="76"/>
      <c r="L41" s="76"/>
      <c r="M41" s="76">
        <f>+SUM(H41:L41)</f>
        <v>2059562578</v>
      </c>
      <c r="N41" s="146">
        <f t="shared" si="21"/>
        <v>0</v>
      </c>
    </row>
    <row r="42" spans="1:14" x14ac:dyDescent="0.3">
      <c r="A42" s="208" t="s">
        <v>1209</v>
      </c>
      <c r="B42" s="209" t="s">
        <v>1170</v>
      </c>
      <c r="C42" s="210">
        <v>60913644</v>
      </c>
      <c r="D42" s="210">
        <v>220305663</v>
      </c>
      <c r="E42" s="210">
        <v>96990016</v>
      </c>
      <c r="F42" s="123">
        <f>+Catedra!D6</f>
        <v>96990016.480000004</v>
      </c>
      <c r="G42" s="159">
        <f t="shared" ref="G42:G53" si="54">+F42-E42</f>
        <v>0.48000000417232513</v>
      </c>
      <c r="H42" s="76"/>
      <c r="I42" s="165">
        <v>86990016</v>
      </c>
      <c r="J42" s="76"/>
      <c r="K42" s="76"/>
      <c r="L42" s="76">
        <v>10000000</v>
      </c>
      <c r="M42" s="76">
        <f>+SUM(H42:L42)</f>
        <v>96990016</v>
      </c>
      <c r="N42" s="146">
        <f t="shared" si="21"/>
        <v>0</v>
      </c>
    </row>
    <row r="43" spans="1:14" x14ac:dyDescent="0.3">
      <c r="A43" s="208" t="s">
        <v>1210</v>
      </c>
      <c r="B43" s="209" t="s">
        <v>1172</v>
      </c>
      <c r="C43" s="210">
        <v>56671911</v>
      </c>
      <c r="D43" s="210">
        <v>181020458</v>
      </c>
      <c r="E43" s="210">
        <v>76859302</v>
      </c>
      <c r="F43" s="123">
        <f>+Catedra!D7</f>
        <v>76859302.24000001</v>
      </c>
      <c r="G43" s="159">
        <f t="shared" si="54"/>
        <v>0.24000000953674316</v>
      </c>
      <c r="H43" s="76"/>
      <c r="I43" s="165">
        <v>66859302</v>
      </c>
      <c r="J43" s="76"/>
      <c r="K43" s="76"/>
      <c r="L43" s="76">
        <v>10000000</v>
      </c>
      <c r="M43" s="76">
        <f>+SUM(H43:L43)</f>
        <v>76859302</v>
      </c>
      <c r="N43" s="146">
        <f t="shared" si="21"/>
        <v>0</v>
      </c>
    </row>
    <row r="44" spans="1:14" x14ac:dyDescent="0.3">
      <c r="A44" s="203" t="s">
        <v>1211</v>
      </c>
      <c r="B44" s="207" t="s">
        <v>1174</v>
      </c>
      <c r="C44" s="211">
        <f>+C45+C46</f>
        <v>192157390</v>
      </c>
      <c r="D44" s="211">
        <f>+D45+D46</f>
        <v>610887831</v>
      </c>
      <c r="E44" s="205">
        <f>+E45+E46</f>
        <v>240119758</v>
      </c>
      <c r="F44" s="123"/>
      <c r="G44" s="160"/>
      <c r="H44" s="78">
        <f t="shared" ref="H44:M44" si="55">+H45+H46</f>
        <v>0</v>
      </c>
      <c r="I44" s="164">
        <f t="shared" si="55"/>
        <v>220119758</v>
      </c>
      <c r="J44" s="78">
        <f t="shared" si="55"/>
        <v>0</v>
      </c>
      <c r="K44" s="78">
        <f t="shared" si="55"/>
        <v>0</v>
      </c>
      <c r="L44" s="78">
        <f t="shared" si="55"/>
        <v>20000000</v>
      </c>
      <c r="M44" s="78">
        <f t="shared" si="55"/>
        <v>240119758</v>
      </c>
      <c r="N44" s="146">
        <f t="shared" si="21"/>
        <v>0</v>
      </c>
    </row>
    <row r="45" spans="1:14" x14ac:dyDescent="0.3">
      <c r="A45" s="208" t="s">
        <v>1212</v>
      </c>
      <c r="B45" s="209" t="s">
        <v>1176</v>
      </c>
      <c r="C45" s="210">
        <v>121243744</v>
      </c>
      <c r="D45" s="210">
        <v>390814768</v>
      </c>
      <c r="E45" s="210">
        <v>143129742</v>
      </c>
      <c r="F45" s="123">
        <f>+Catedra!D9</f>
        <v>193129742.40000001</v>
      </c>
      <c r="G45" s="159">
        <f t="shared" si="54"/>
        <v>50000000.400000006</v>
      </c>
      <c r="H45" s="76"/>
      <c r="I45" s="165">
        <v>133129742</v>
      </c>
      <c r="J45" s="76"/>
      <c r="K45" s="76"/>
      <c r="L45" s="76">
        <v>10000000</v>
      </c>
      <c r="M45" s="76">
        <f>+SUM(H45:L45)</f>
        <v>143129742</v>
      </c>
      <c r="N45" s="146">
        <f t="shared" si="21"/>
        <v>0</v>
      </c>
    </row>
    <row r="46" spans="1:14" x14ac:dyDescent="0.3">
      <c r="A46" s="208" t="s">
        <v>1213</v>
      </c>
      <c r="B46" s="209" t="s">
        <v>1178</v>
      </c>
      <c r="C46" s="210">
        <v>70913646</v>
      </c>
      <c r="D46" s="210">
        <v>220073063</v>
      </c>
      <c r="E46" s="210">
        <v>96990016</v>
      </c>
      <c r="F46" s="123">
        <f>+Catedra!D10</f>
        <v>96990016.480000004</v>
      </c>
      <c r="G46" s="159">
        <f t="shared" si="54"/>
        <v>0.48000000417232513</v>
      </c>
      <c r="H46" s="76"/>
      <c r="I46" s="165">
        <v>86990016</v>
      </c>
      <c r="J46" s="76"/>
      <c r="K46" s="76"/>
      <c r="L46" s="76">
        <v>10000000</v>
      </c>
      <c r="M46" s="76">
        <f>+SUM(H46:L46)</f>
        <v>96990016</v>
      </c>
      <c r="N46" s="146">
        <f t="shared" si="21"/>
        <v>0</v>
      </c>
    </row>
    <row r="47" spans="1:14" ht="30" x14ac:dyDescent="0.3">
      <c r="A47" s="203" t="s">
        <v>1214</v>
      </c>
      <c r="B47" s="207" t="s">
        <v>1180</v>
      </c>
      <c r="C47" s="211">
        <f t="shared" ref="C47" si="56">+SUM(C48:C53)</f>
        <v>616068979</v>
      </c>
      <c r="D47" s="211">
        <f t="shared" ref="D47:E47" si="57">+SUM(D48:D53)</f>
        <v>1821776591</v>
      </c>
      <c r="E47" s="205">
        <f t="shared" si="57"/>
        <v>735015892</v>
      </c>
      <c r="F47" s="123"/>
      <c r="H47" s="77">
        <f t="shared" ref="H47:I47" si="58">+SUM(H48:H53)</f>
        <v>534986258</v>
      </c>
      <c r="I47" s="166">
        <f t="shared" si="58"/>
        <v>190029634</v>
      </c>
      <c r="J47" s="77">
        <f t="shared" ref="J47:L47" si="59">+SUM(J48:J53)</f>
        <v>0</v>
      </c>
      <c r="K47" s="77">
        <f t="shared" si="59"/>
        <v>0</v>
      </c>
      <c r="L47" s="77">
        <f t="shared" si="59"/>
        <v>10000000</v>
      </c>
      <c r="M47" s="77">
        <f t="shared" ref="M47" si="60">+SUM(M48:M53)</f>
        <v>735015892</v>
      </c>
      <c r="N47" s="146">
        <f t="shared" si="21"/>
        <v>0</v>
      </c>
    </row>
    <row r="48" spans="1:14" ht="30" x14ac:dyDescent="0.3">
      <c r="A48" s="208" t="s">
        <v>1215</v>
      </c>
      <c r="B48" s="209" t="s">
        <v>1182</v>
      </c>
      <c r="C48" s="210">
        <v>184607981</v>
      </c>
      <c r="D48" s="210">
        <v>544658663</v>
      </c>
      <c r="E48" s="210">
        <v>209231582</v>
      </c>
      <c r="F48" s="123">
        <f>+Catedra!D12</f>
        <v>249231581.76000002</v>
      </c>
      <c r="G48" s="159">
        <f t="shared" si="54"/>
        <v>39999999.76000002</v>
      </c>
      <c r="H48" s="76">
        <f>+E48</f>
        <v>209231582</v>
      </c>
      <c r="I48" s="165"/>
      <c r="J48" s="76"/>
      <c r="K48" s="76"/>
      <c r="L48" s="76"/>
      <c r="M48" s="76">
        <f t="shared" ref="M48:M53" si="61">+SUM(H48:L48)</f>
        <v>209231582</v>
      </c>
      <c r="N48" s="146">
        <f t="shared" si="21"/>
        <v>0</v>
      </c>
    </row>
    <row r="49" spans="1:14" x14ac:dyDescent="0.3">
      <c r="A49" s="208" t="s">
        <v>1216</v>
      </c>
      <c r="B49" s="209" t="s">
        <v>1184</v>
      </c>
      <c r="C49" s="210">
        <v>147464026</v>
      </c>
      <c r="D49" s="210">
        <v>406769517</v>
      </c>
      <c r="E49" s="210">
        <v>142776580</v>
      </c>
      <c r="F49" s="123">
        <f>+Catedra!D13</f>
        <v>182776580.00000003</v>
      </c>
      <c r="G49" s="159">
        <f t="shared" si="54"/>
        <v>40000000.00000003</v>
      </c>
      <c r="H49" s="76">
        <f>+E49</f>
        <v>142776580</v>
      </c>
      <c r="I49" s="165"/>
      <c r="J49" s="76"/>
      <c r="K49" s="76"/>
      <c r="L49" s="76"/>
      <c r="M49" s="76">
        <f t="shared" si="61"/>
        <v>142776580</v>
      </c>
      <c r="N49" s="146">
        <f t="shared" si="21"/>
        <v>0</v>
      </c>
    </row>
    <row r="50" spans="1:14" x14ac:dyDescent="0.3">
      <c r="A50" s="208" t="s">
        <v>1217</v>
      </c>
      <c r="B50" s="209" t="s">
        <v>1218</v>
      </c>
      <c r="C50" s="210">
        <v>137378872</v>
      </c>
      <c r="D50" s="210">
        <v>428230610</v>
      </c>
      <c r="E50" s="210">
        <v>200029634</v>
      </c>
      <c r="F50" s="123">
        <f>+Catedra!D14</f>
        <v>215029634.40000001</v>
      </c>
      <c r="G50" s="159">
        <f t="shared" si="54"/>
        <v>15000000.400000006</v>
      </c>
      <c r="H50" s="76"/>
      <c r="I50" s="165">
        <v>190029634</v>
      </c>
      <c r="J50" s="76"/>
      <c r="K50" s="76"/>
      <c r="L50" s="76">
        <v>10000000</v>
      </c>
      <c r="M50" s="76">
        <f t="shared" si="61"/>
        <v>200029634</v>
      </c>
      <c r="N50" s="146">
        <f t="shared" si="21"/>
        <v>0</v>
      </c>
    </row>
    <row r="51" spans="1:14" ht="30" x14ac:dyDescent="0.3">
      <c r="A51" s="208" t="s">
        <v>1219</v>
      </c>
      <c r="B51" s="209" t="s">
        <v>1188</v>
      </c>
      <c r="C51" s="210">
        <v>78609000</v>
      </c>
      <c r="D51" s="210">
        <v>226487579</v>
      </c>
      <c r="E51" s="210">
        <v>98142688.000000015</v>
      </c>
      <c r="F51" s="123">
        <f>+Catedra!D15</f>
        <v>98142688.000000015</v>
      </c>
      <c r="G51" s="159">
        <f t="shared" si="54"/>
        <v>0</v>
      </c>
      <c r="H51" s="76">
        <f>+E51</f>
        <v>98142688.000000015</v>
      </c>
      <c r="I51" s="165"/>
      <c r="J51" s="76"/>
      <c r="K51" s="76"/>
      <c r="L51" s="76"/>
      <c r="M51" s="76">
        <f t="shared" si="61"/>
        <v>98142688.000000015</v>
      </c>
      <c r="N51" s="146">
        <f t="shared" si="21"/>
        <v>0</v>
      </c>
    </row>
    <row r="52" spans="1:14" ht="30" x14ac:dyDescent="0.3">
      <c r="A52" s="208" t="s">
        <v>1220</v>
      </c>
      <c r="B52" s="209" t="s">
        <v>1190</v>
      </c>
      <c r="C52" s="210">
        <v>9040200</v>
      </c>
      <c r="D52" s="210">
        <v>35955819</v>
      </c>
      <c r="E52" s="210">
        <v>11212992.000000002</v>
      </c>
      <c r="F52" s="123">
        <f>+Catedra!D16</f>
        <v>11212992.000000002</v>
      </c>
      <c r="G52" s="159">
        <f t="shared" si="54"/>
        <v>0</v>
      </c>
      <c r="H52" s="76">
        <f>+E52</f>
        <v>11212992.000000002</v>
      </c>
      <c r="I52" s="165"/>
      <c r="J52" s="76"/>
      <c r="K52" s="76"/>
      <c r="L52" s="76"/>
      <c r="M52" s="76">
        <f t="shared" si="61"/>
        <v>11212992.000000002</v>
      </c>
      <c r="N52" s="146">
        <f t="shared" si="21"/>
        <v>0</v>
      </c>
    </row>
    <row r="53" spans="1:14" x14ac:dyDescent="0.3">
      <c r="A53" s="208" t="s">
        <v>1221</v>
      </c>
      <c r="B53" s="209" t="s">
        <v>1192</v>
      </c>
      <c r="C53" s="210">
        <v>58968900</v>
      </c>
      <c r="D53" s="210">
        <v>179674403</v>
      </c>
      <c r="E53" s="210">
        <v>73622416</v>
      </c>
      <c r="F53" s="123">
        <f>+Catedra!D17</f>
        <v>73622416</v>
      </c>
      <c r="G53" s="159">
        <f t="shared" si="54"/>
        <v>0</v>
      </c>
      <c r="H53" s="76">
        <f>+E53</f>
        <v>73622416</v>
      </c>
      <c r="I53" s="165"/>
      <c r="J53" s="76"/>
      <c r="K53" s="76"/>
      <c r="L53" s="76"/>
      <c r="M53" s="76">
        <f t="shared" si="61"/>
        <v>73622416</v>
      </c>
      <c r="N53" s="146">
        <f t="shared" si="21"/>
        <v>0</v>
      </c>
    </row>
    <row r="54" spans="1:14" ht="30" x14ac:dyDescent="0.3">
      <c r="A54" s="203" t="s">
        <v>1222</v>
      </c>
      <c r="B54" s="207" t="s">
        <v>1194</v>
      </c>
      <c r="C54" s="205">
        <f t="shared" ref="C54:E54" si="62">+C55</f>
        <v>98734257</v>
      </c>
      <c r="D54" s="205">
        <f t="shared" si="62"/>
        <v>348512006</v>
      </c>
      <c r="E54" s="205">
        <f t="shared" si="62"/>
        <v>148718008</v>
      </c>
      <c r="F54" s="123"/>
      <c r="H54" s="75">
        <f t="shared" ref="H54:M54" si="63">+H55</f>
        <v>0</v>
      </c>
      <c r="I54" s="164">
        <f t="shared" si="63"/>
        <v>132718008</v>
      </c>
      <c r="J54" s="75">
        <f t="shared" si="63"/>
        <v>0</v>
      </c>
      <c r="K54" s="75">
        <f t="shared" si="63"/>
        <v>0</v>
      </c>
      <c r="L54" s="75">
        <f t="shared" si="63"/>
        <v>16000000</v>
      </c>
      <c r="M54" s="75">
        <f t="shared" si="63"/>
        <v>148718008</v>
      </c>
      <c r="N54" s="146">
        <f t="shared" si="21"/>
        <v>0</v>
      </c>
    </row>
    <row r="55" spans="1:14" x14ac:dyDescent="0.3">
      <c r="A55" s="203" t="s">
        <v>1223</v>
      </c>
      <c r="B55" s="207" t="s">
        <v>1174</v>
      </c>
      <c r="C55" s="211">
        <f>+C56+C57</f>
        <v>98734257</v>
      </c>
      <c r="D55" s="211">
        <f>+D56+D57</f>
        <v>348512006</v>
      </c>
      <c r="E55" s="205">
        <f>+E56+E57</f>
        <v>148718008</v>
      </c>
      <c r="F55" s="123"/>
      <c r="H55" s="77">
        <f t="shared" ref="H55:M55" si="64">+H56+H57</f>
        <v>0</v>
      </c>
      <c r="I55" s="166">
        <f t="shared" si="64"/>
        <v>132718008</v>
      </c>
      <c r="J55" s="77">
        <f t="shared" si="64"/>
        <v>0</v>
      </c>
      <c r="K55" s="77">
        <f t="shared" si="64"/>
        <v>0</v>
      </c>
      <c r="L55" s="77">
        <f t="shared" si="64"/>
        <v>16000000</v>
      </c>
      <c r="M55" s="77">
        <f t="shared" si="64"/>
        <v>148718008</v>
      </c>
      <c r="N55" s="146">
        <f t="shared" si="21"/>
        <v>0</v>
      </c>
    </row>
    <row r="56" spans="1:14" x14ac:dyDescent="0.3">
      <c r="A56" s="208" t="s">
        <v>1224</v>
      </c>
      <c r="B56" s="209" t="s">
        <v>1197</v>
      </c>
      <c r="C56" s="210">
        <v>89279097</v>
      </c>
      <c r="D56" s="210">
        <v>291902259</v>
      </c>
      <c r="E56" s="210">
        <v>135785999</v>
      </c>
      <c r="F56" s="123">
        <f>+Catedra!D20</f>
        <v>135785998.88000003</v>
      </c>
      <c r="G56" s="159">
        <f t="shared" ref="G56:G57" si="65">+F56-E56</f>
        <v>-0.11999997496604919</v>
      </c>
      <c r="H56" s="76"/>
      <c r="I56" s="165">
        <v>125785999</v>
      </c>
      <c r="J56" s="76"/>
      <c r="K56" s="76"/>
      <c r="L56" s="76">
        <v>10000000</v>
      </c>
      <c r="M56" s="76">
        <f>+SUM(H56:L56)</f>
        <v>135785999</v>
      </c>
      <c r="N56" s="146">
        <f t="shared" si="21"/>
        <v>0</v>
      </c>
    </row>
    <row r="57" spans="1:14" x14ac:dyDescent="0.3">
      <c r="A57" s="208" t="s">
        <v>1225</v>
      </c>
      <c r="B57" s="209" t="s">
        <v>1201</v>
      </c>
      <c r="C57" s="210">
        <v>9455160</v>
      </c>
      <c r="D57" s="210">
        <v>56609747</v>
      </c>
      <c r="E57" s="210">
        <v>12932009</v>
      </c>
      <c r="F57" s="123">
        <f>+Catedra!D21</f>
        <v>12932009.440000001</v>
      </c>
      <c r="G57" s="159">
        <f t="shared" si="65"/>
        <v>0.44000000134110451</v>
      </c>
      <c r="H57" s="76"/>
      <c r="I57" s="165">
        <v>6932009</v>
      </c>
      <c r="J57" s="76"/>
      <c r="K57" s="76"/>
      <c r="L57" s="76">
        <v>6000000</v>
      </c>
      <c r="M57" s="76">
        <f>+SUM(H57:L57)</f>
        <v>12932009</v>
      </c>
      <c r="N57" s="146">
        <f t="shared" si="21"/>
        <v>0</v>
      </c>
    </row>
    <row r="58" spans="1:14" x14ac:dyDescent="0.3">
      <c r="A58" s="203" t="s">
        <v>1107</v>
      </c>
      <c r="B58" s="206" t="s">
        <v>1108</v>
      </c>
      <c r="C58" s="212">
        <f>+C59+C71</f>
        <v>4575557266</v>
      </c>
      <c r="D58" s="212">
        <f>+D59+D71</f>
        <v>5814768962</v>
      </c>
      <c r="E58" s="212">
        <f>+E59+E71</f>
        <v>7069693940</v>
      </c>
      <c r="F58" s="123"/>
      <c r="H58" s="112">
        <f t="shared" ref="H58:M58" si="66">+H59+H71</f>
        <v>0</v>
      </c>
      <c r="I58" s="167">
        <f t="shared" si="66"/>
        <v>7004967782</v>
      </c>
      <c r="J58" s="112">
        <f t="shared" si="66"/>
        <v>0</v>
      </c>
      <c r="K58" s="112">
        <f t="shared" si="66"/>
        <v>64726158</v>
      </c>
      <c r="L58" s="112">
        <f t="shared" si="66"/>
        <v>0</v>
      </c>
      <c r="M58" s="112">
        <f t="shared" si="66"/>
        <v>7069693940</v>
      </c>
      <c r="N58" s="146">
        <f t="shared" si="21"/>
        <v>0</v>
      </c>
    </row>
    <row r="59" spans="1:14" ht="30" x14ac:dyDescent="0.3">
      <c r="A59" s="203" t="s">
        <v>1226</v>
      </c>
      <c r="B59" s="207" t="s">
        <v>1227</v>
      </c>
      <c r="C59" s="213">
        <f>+C60+C70</f>
        <v>190000000</v>
      </c>
      <c r="D59" s="213">
        <f>+D60+D70</f>
        <v>169737000</v>
      </c>
      <c r="E59" s="213">
        <f>+E60+E70</f>
        <v>643500000</v>
      </c>
      <c r="F59" s="123"/>
      <c r="H59" s="79">
        <f t="shared" ref="H59:M59" si="67">+H60+H70</f>
        <v>0</v>
      </c>
      <c r="I59" s="168">
        <f t="shared" si="67"/>
        <v>643500000</v>
      </c>
      <c r="J59" s="79">
        <f t="shared" si="67"/>
        <v>0</v>
      </c>
      <c r="K59" s="79">
        <f t="shared" si="67"/>
        <v>0</v>
      </c>
      <c r="L59" s="79">
        <f t="shared" si="67"/>
        <v>0</v>
      </c>
      <c r="M59" s="79">
        <f t="shared" si="67"/>
        <v>643500000</v>
      </c>
      <c r="N59" s="146">
        <f t="shared" si="21"/>
        <v>0</v>
      </c>
    </row>
    <row r="60" spans="1:14" x14ac:dyDescent="0.3">
      <c r="A60" s="203" t="s">
        <v>1228</v>
      </c>
      <c r="B60" s="214" t="s">
        <v>1229</v>
      </c>
      <c r="C60" s="215">
        <f>+C61+C65</f>
        <v>0</v>
      </c>
      <c r="D60" s="215">
        <f>+D61+D65</f>
        <v>0</v>
      </c>
      <c r="E60" s="215">
        <f>+E61+E65</f>
        <v>67000000</v>
      </c>
      <c r="F60" s="123"/>
      <c r="H60" s="80">
        <f t="shared" ref="H60:M60" si="68">+H61+H65</f>
        <v>0</v>
      </c>
      <c r="I60" s="169">
        <f t="shared" si="68"/>
        <v>67000000</v>
      </c>
      <c r="J60" s="80">
        <f t="shared" si="68"/>
        <v>0</v>
      </c>
      <c r="K60" s="80">
        <f t="shared" si="68"/>
        <v>0</v>
      </c>
      <c r="L60" s="80">
        <f t="shared" si="68"/>
        <v>0</v>
      </c>
      <c r="M60" s="80">
        <f t="shared" si="68"/>
        <v>67000000</v>
      </c>
      <c r="N60" s="146">
        <f t="shared" si="21"/>
        <v>0</v>
      </c>
    </row>
    <row r="61" spans="1:14" x14ac:dyDescent="0.3">
      <c r="A61" s="203" t="s">
        <v>1230</v>
      </c>
      <c r="B61" s="214" t="s">
        <v>1231</v>
      </c>
      <c r="C61" s="216">
        <f>+C62+C65</f>
        <v>0</v>
      </c>
      <c r="D61" s="216">
        <f>+D62+D65</f>
        <v>0</v>
      </c>
      <c r="E61" s="216">
        <f>+E62+E65</f>
        <v>67000000</v>
      </c>
      <c r="F61" s="123"/>
      <c r="H61" s="81">
        <f t="shared" ref="H61:M61" si="69">+H62+H65</f>
        <v>0</v>
      </c>
      <c r="I61" s="170">
        <f t="shared" si="69"/>
        <v>67000000</v>
      </c>
      <c r="J61" s="81">
        <f t="shared" si="69"/>
        <v>0</v>
      </c>
      <c r="K61" s="81">
        <f t="shared" si="69"/>
        <v>0</v>
      </c>
      <c r="L61" s="81">
        <f t="shared" si="69"/>
        <v>0</v>
      </c>
      <c r="M61" s="81">
        <f t="shared" si="69"/>
        <v>67000000</v>
      </c>
      <c r="N61" s="146">
        <f t="shared" si="21"/>
        <v>0</v>
      </c>
    </row>
    <row r="62" spans="1:14" x14ac:dyDescent="0.3">
      <c r="A62" s="203" t="s">
        <v>1232</v>
      </c>
      <c r="B62" s="214" t="s">
        <v>1142</v>
      </c>
      <c r="C62" s="216">
        <f>+C63+C65</f>
        <v>0</v>
      </c>
      <c r="D62" s="216">
        <f>+D63+D65</f>
        <v>0</v>
      </c>
      <c r="E62" s="216">
        <f>+E63+E65</f>
        <v>67000000</v>
      </c>
      <c r="F62" s="122"/>
      <c r="H62" s="81">
        <f t="shared" ref="H62:M62" si="70">+H63+H65</f>
        <v>0</v>
      </c>
      <c r="I62" s="170">
        <f t="shared" si="70"/>
        <v>67000000</v>
      </c>
      <c r="J62" s="81">
        <f t="shared" si="70"/>
        <v>0</v>
      </c>
      <c r="K62" s="81">
        <f t="shared" si="70"/>
        <v>0</v>
      </c>
      <c r="L62" s="81">
        <f t="shared" si="70"/>
        <v>0</v>
      </c>
      <c r="M62" s="81">
        <f t="shared" si="70"/>
        <v>67000000</v>
      </c>
      <c r="N62" s="146">
        <f t="shared" si="21"/>
        <v>0</v>
      </c>
    </row>
    <row r="63" spans="1:14" x14ac:dyDescent="0.3">
      <c r="A63" s="203" t="s">
        <v>1109</v>
      </c>
      <c r="B63" s="214" t="s">
        <v>1110</v>
      </c>
      <c r="C63" s="216">
        <f>+SUM(C64:C64)</f>
        <v>0</v>
      </c>
      <c r="D63" s="216">
        <f>+SUM(D64:D64)</f>
        <v>0</v>
      </c>
      <c r="E63" s="216">
        <f>+SUM(E64:E64)</f>
        <v>67000000</v>
      </c>
      <c r="F63" s="127"/>
      <c r="H63" s="81">
        <f t="shared" ref="H63:M63" si="71">+SUM(H64:H64)</f>
        <v>0</v>
      </c>
      <c r="I63" s="170">
        <f t="shared" si="71"/>
        <v>67000000</v>
      </c>
      <c r="J63" s="81">
        <f t="shared" si="71"/>
        <v>0</v>
      </c>
      <c r="K63" s="81">
        <f t="shared" si="71"/>
        <v>0</v>
      </c>
      <c r="L63" s="81">
        <f t="shared" si="71"/>
        <v>0</v>
      </c>
      <c r="M63" s="81">
        <f t="shared" si="71"/>
        <v>67000000</v>
      </c>
      <c r="N63" s="146">
        <f t="shared" si="21"/>
        <v>0</v>
      </c>
    </row>
    <row r="64" spans="1:14" x14ac:dyDescent="0.3">
      <c r="A64" s="208" t="s">
        <v>1111</v>
      </c>
      <c r="B64" s="208" t="s">
        <v>979</v>
      </c>
      <c r="C64" s="217">
        <v>0</v>
      </c>
      <c r="D64" s="217">
        <v>0</v>
      </c>
      <c r="E64" s="217">
        <f>+'Resumen PAA'!C5</f>
        <v>67000000</v>
      </c>
      <c r="F64" s="123"/>
      <c r="H64" s="82"/>
      <c r="I64" s="171">
        <f>+E64</f>
        <v>67000000</v>
      </c>
      <c r="J64" s="82"/>
      <c r="K64" s="82"/>
      <c r="L64" s="82"/>
      <c r="M64" s="76">
        <f>+SUM(H64:L64)</f>
        <v>67000000</v>
      </c>
      <c r="N64" s="146">
        <f t="shared" si="21"/>
        <v>0</v>
      </c>
    </row>
    <row r="65" spans="1:14" x14ac:dyDescent="0.3">
      <c r="A65" s="203" t="s">
        <v>1233</v>
      </c>
      <c r="B65" s="214" t="s">
        <v>1144</v>
      </c>
      <c r="C65" s="216">
        <v>0</v>
      </c>
      <c r="D65" s="216">
        <v>0</v>
      </c>
      <c r="E65" s="216">
        <f>+'Resumen PAA'!C6</f>
        <v>0</v>
      </c>
      <c r="F65" s="123"/>
      <c r="H65" s="81"/>
      <c r="I65" s="170"/>
      <c r="J65" s="81"/>
      <c r="K65" s="81"/>
      <c r="L65" s="81"/>
      <c r="M65" s="76">
        <f>+SUM(H65:L65)</f>
        <v>0</v>
      </c>
      <c r="N65" s="146">
        <f t="shared" si="21"/>
        <v>0</v>
      </c>
    </row>
    <row r="66" spans="1:14" x14ac:dyDescent="0.3">
      <c r="A66" s="203" t="s">
        <v>768</v>
      </c>
      <c r="B66" s="203" t="s">
        <v>1234</v>
      </c>
      <c r="C66" s="205">
        <f t="shared" ref="C66:E69" si="72">+C67</f>
        <v>190000000</v>
      </c>
      <c r="D66" s="205">
        <f t="shared" si="72"/>
        <v>169737000</v>
      </c>
      <c r="E66" s="205">
        <f t="shared" si="72"/>
        <v>576500000</v>
      </c>
      <c r="F66" s="123"/>
      <c r="H66" s="75">
        <f t="shared" ref="H66:M69" si="73">+H67</f>
        <v>0</v>
      </c>
      <c r="I66" s="164">
        <f t="shared" si="73"/>
        <v>576500000</v>
      </c>
      <c r="J66" s="75">
        <f t="shared" si="73"/>
        <v>0</v>
      </c>
      <c r="K66" s="75">
        <f t="shared" si="73"/>
        <v>0</v>
      </c>
      <c r="L66" s="75">
        <f t="shared" si="73"/>
        <v>0</v>
      </c>
      <c r="M66" s="75">
        <f t="shared" si="73"/>
        <v>576500000</v>
      </c>
      <c r="N66" s="146">
        <f t="shared" si="21"/>
        <v>0</v>
      </c>
    </row>
    <row r="67" spans="1:14" x14ac:dyDescent="0.3">
      <c r="A67" s="203" t="s">
        <v>1112</v>
      </c>
      <c r="B67" s="218" t="s">
        <v>1113</v>
      </c>
      <c r="C67" s="219">
        <f t="shared" si="72"/>
        <v>190000000</v>
      </c>
      <c r="D67" s="219">
        <f t="shared" si="72"/>
        <v>169737000</v>
      </c>
      <c r="E67" s="219">
        <f t="shared" si="72"/>
        <v>576500000</v>
      </c>
      <c r="F67" s="128"/>
      <c r="H67" s="83">
        <f t="shared" si="73"/>
        <v>0</v>
      </c>
      <c r="I67" s="172">
        <f t="shared" si="73"/>
        <v>576500000</v>
      </c>
      <c r="J67" s="83">
        <f t="shared" si="73"/>
        <v>0</v>
      </c>
      <c r="K67" s="83">
        <f t="shared" si="73"/>
        <v>0</v>
      </c>
      <c r="L67" s="83">
        <f t="shared" si="73"/>
        <v>0</v>
      </c>
      <c r="M67" s="83">
        <f t="shared" si="73"/>
        <v>576500000</v>
      </c>
      <c r="N67" s="146">
        <f t="shared" si="21"/>
        <v>0</v>
      </c>
    </row>
    <row r="68" spans="1:14" ht="30" x14ac:dyDescent="0.3">
      <c r="A68" s="208" t="s">
        <v>1235</v>
      </c>
      <c r="B68" s="209" t="s">
        <v>1236</v>
      </c>
      <c r="C68" s="210">
        <f t="shared" si="72"/>
        <v>190000000</v>
      </c>
      <c r="D68" s="210">
        <f t="shared" si="72"/>
        <v>169737000</v>
      </c>
      <c r="E68" s="210">
        <f t="shared" si="72"/>
        <v>576500000</v>
      </c>
      <c r="F68" s="126"/>
      <c r="H68" s="76">
        <f t="shared" si="73"/>
        <v>0</v>
      </c>
      <c r="I68" s="165">
        <f t="shared" si="73"/>
        <v>576500000</v>
      </c>
      <c r="J68" s="76">
        <f t="shared" si="73"/>
        <v>0</v>
      </c>
      <c r="K68" s="76">
        <f t="shared" si="73"/>
        <v>0</v>
      </c>
      <c r="L68" s="76">
        <f t="shared" si="73"/>
        <v>0</v>
      </c>
      <c r="M68" s="76">
        <f>+SUM(H68:L68)</f>
        <v>576500000</v>
      </c>
      <c r="N68" s="146">
        <f t="shared" si="21"/>
        <v>0</v>
      </c>
    </row>
    <row r="69" spans="1:14" x14ac:dyDescent="0.3">
      <c r="A69" s="208" t="s">
        <v>1237</v>
      </c>
      <c r="B69" s="220" t="s">
        <v>1238</v>
      </c>
      <c r="C69" s="210">
        <f t="shared" si="72"/>
        <v>190000000</v>
      </c>
      <c r="D69" s="210">
        <f t="shared" si="72"/>
        <v>169737000</v>
      </c>
      <c r="E69" s="210">
        <f t="shared" si="72"/>
        <v>576500000</v>
      </c>
      <c r="F69" s="123"/>
      <c r="H69" s="76">
        <f t="shared" si="73"/>
        <v>0</v>
      </c>
      <c r="I69" s="165">
        <f t="shared" si="73"/>
        <v>576500000</v>
      </c>
      <c r="J69" s="76">
        <f t="shared" si="73"/>
        <v>0</v>
      </c>
      <c r="K69" s="76">
        <f t="shared" si="73"/>
        <v>0</v>
      </c>
      <c r="L69" s="76">
        <f t="shared" si="73"/>
        <v>0</v>
      </c>
      <c r="M69" s="76">
        <f>+SUM(H69:L69)</f>
        <v>576500000</v>
      </c>
      <c r="N69" s="146">
        <f t="shared" si="21"/>
        <v>0</v>
      </c>
    </row>
    <row r="70" spans="1:14" x14ac:dyDescent="0.3">
      <c r="A70" s="208" t="s">
        <v>1114</v>
      </c>
      <c r="B70" s="208" t="s">
        <v>1115</v>
      </c>
      <c r="C70" s="210">
        <v>190000000</v>
      </c>
      <c r="D70" s="210">
        <v>169737000</v>
      </c>
      <c r="E70" s="210">
        <f>+'Resumen PAA'!C8</f>
        <v>576500000</v>
      </c>
      <c r="F70" s="123"/>
      <c r="H70" s="76"/>
      <c r="I70" s="165">
        <f>+E70</f>
        <v>576500000</v>
      </c>
      <c r="J70" s="76"/>
      <c r="K70" s="76"/>
      <c r="L70" s="76"/>
      <c r="M70" s="76">
        <f>+SUM(H70:L70)</f>
        <v>576500000</v>
      </c>
      <c r="N70" s="146">
        <f t="shared" si="21"/>
        <v>0</v>
      </c>
    </row>
    <row r="71" spans="1:14" ht="30" x14ac:dyDescent="0.3">
      <c r="A71" s="203" t="s">
        <v>1239</v>
      </c>
      <c r="B71" s="207" t="s">
        <v>1240</v>
      </c>
      <c r="C71" s="221">
        <f t="shared" ref="C71" si="74">+C72+C76</f>
        <v>4385557266</v>
      </c>
      <c r="D71" s="221">
        <f t="shared" ref="D71:E71" si="75">+D72+D76</f>
        <v>5645031962</v>
      </c>
      <c r="E71" s="221">
        <f t="shared" si="75"/>
        <v>6426193940</v>
      </c>
      <c r="F71" s="123"/>
      <c r="H71" s="84">
        <f t="shared" ref="H71:I71" si="76">+H72+H76</f>
        <v>0</v>
      </c>
      <c r="I71" s="173">
        <f t="shared" si="76"/>
        <v>6361467782</v>
      </c>
      <c r="J71" s="84">
        <f t="shared" ref="J71:L71" si="77">+J72+J76</f>
        <v>0</v>
      </c>
      <c r="K71" s="84">
        <f t="shared" si="77"/>
        <v>64726158</v>
      </c>
      <c r="L71" s="84">
        <f t="shared" si="77"/>
        <v>0</v>
      </c>
      <c r="M71" s="84">
        <f t="shared" ref="M71" si="78">+M72+M76</f>
        <v>6426193940</v>
      </c>
      <c r="N71" s="146">
        <f t="shared" si="21"/>
        <v>0</v>
      </c>
    </row>
    <row r="72" spans="1:14" x14ac:dyDescent="0.3">
      <c r="A72" s="203" t="s">
        <v>1116</v>
      </c>
      <c r="B72" s="214" t="s">
        <v>1117</v>
      </c>
      <c r="C72" s="216">
        <f t="shared" ref="C72" si="79">+SUM(C73:C75)</f>
        <v>445500000</v>
      </c>
      <c r="D72" s="216">
        <f t="shared" ref="D72:E72" si="80">+SUM(D73:D75)</f>
        <v>794065627</v>
      </c>
      <c r="E72" s="216">
        <f t="shared" si="80"/>
        <v>778986533</v>
      </c>
      <c r="F72" s="128"/>
      <c r="H72" s="81">
        <f t="shared" ref="H72:I72" si="81">+SUM(H73:H75)</f>
        <v>0</v>
      </c>
      <c r="I72" s="170">
        <f t="shared" si="81"/>
        <v>778986533</v>
      </c>
      <c r="J72" s="81">
        <f t="shared" ref="J72:L72" si="82">+SUM(J73:J75)</f>
        <v>0</v>
      </c>
      <c r="K72" s="81">
        <f t="shared" si="82"/>
        <v>0</v>
      </c>
      <c r="L72" s="81">
        <f t="shared" si="82"/>
        <v>0</v>
      </c>
      <c r="M72" s="81">
        <f t="shared" ref="M72" si="83">+SUM(M73:M75)</f>
        <v>778986533</v>
      </c>
      <c r="N72" s="146">
        <f t="shared" si="21"/>
        <v>0</v>
      </c>
    </row>
    <row r="73" spans="1:14" ht="45" x14ac:dyDescent="0.3">
      <c r="A73" s="208" t="s">
        <v>1085</v>
      </c>
      <c r="B73" s="42" t="s">
        <v>1118</v>
      </c>
      <c r="C73" s="210">
        <v>11500000</v>
      </c>
      <c r="D73" s="210">
        <v>13800000</v>
      </c>
      <c r="E73" s="210">
        <f>+'Resumen PAA'!C10</f>
        <v>14369760</v>
      </c>
      <c r="F73" s="123"/>
      <c r="H73" s="76"/>
      <c r="I73" s="165">
        <f>+E73</f>
        <v>14369760</v>
      </c>
      <c r="J73" s="76"/>
      <c r="K73" s="76"/>
      <c r="L73" s="76"/>
      <c r="M73" s="76">
        <f>+SUM(H73:L73)</f>
        <v>14369760</v>
      </c>
      <c r="N73" s="146">
        <f t="shared" si="21"/>
        <v>0</v>
      </c>
    </row>
    <row r="74" spans="1:14" ht="45" x14ac:dyDescent="0.3">
      <c r="A74" s="208" t="s">
        <v>770</v>
      </c>
      <c r="B74" s="42" t="s">
        <v>1119</v>
      </c>
      <c r="C74" s="210">
        <v>234000000</v>
      </c>
      <c r="D74" s="210">
        <v>213932263</v>
      </c>
      <c r="E74" s="210">
        <f>+'Resumen PAA'!C11</f>
        <v>179731003</v>
      </c>
      <c r="F74" s="123"/>
      <c r="H74" s="76"/>
      <c r="I74" s="165">
        <f>+E74</f>
        <v>179731003</v>
      </c>
      <c r="J74" s="76"/>
      <c r="K74" s="76"/>
      <c r="L74" s="76"/>
      <c r="M74" s="76">
        <f>+SUM(H74:L74)</f>
        <v>179731003</v>
      </c>
      <c r="N74" s="146">
        <f t="shared" si="21"/>
        <v>0</v>
      </c>
    </row>
    <row r="75" spans="1:14" ht="30" x14ac:dyDescent="0.3">
      <c r="A75" s="208" t="s">
        <v>1087</v>
      </c>
      <c r="B75" s="42" t="s">
        <v>1120</v>
      </c>
      <c r="C75" s="210">
        <v>200000000</v>
      </c>
      <c r="D75" s="210">
        <v>566333364</v>
      </c>
      <c r="E75" s="210">
        <f>+'Resumen PAA'!C12</f>
        <v>584885770</v>
      </c>
      <c r="F75" s="123"/>
      <c r="H75" s="76"/>
      <c r="I75" s="165">
        <f>+E75</f>
        <v>584885770</v>
      </c>
      <c r="J75" s="76"/>
      <c r="K75" s="76"/>
      <c r="L75" s="76"/>
      <c r="M75" s="76">
        <f>+SUM(H75:L75)</f>
        <v>584885770</v>
      </c>
      <c r="N75" s="146">
        <f t="shared" si="21"/>
        <v>0</v>
      </c>
    </row>
    <row r="76" spans="1:14" x14ac:dyDescent="0.3">
      <c r="A76" s="203" t="s">
        <v>1121</v>
      </c>
      <c r="B76" s="222" t="s">
        <v>1122</v>
      </c>
      <c r="C76" s="221">
        <f t="shared" ref="C76" si="84">+SUM(C77:C82)</f>
        <v>3940057266</v>
      </c>
      <c r="D76" s="221">
        <f t="shared" ref="D76:E76" si="85">+SUM(D77:D82)</f>
        <v>4850966335</v>
      </c>
      <c r="E76" s="221">
        <f t="shared" si="85"/>
        <v>5647207407</v>
      </c>
      <c r="F76" s="123"/>
      <c r="H76" s="84">
        <f t="shared" ref="H76:I76" si="86">+SUM(H77:H82)</f>
        <v>0</v>
      </c>
      <c r="I76" s="173">
        <f t="shared" si="86"/>
        <v>5582481249</v>
      </c>
      <c r="J76" s="84">
        <f t="shared" ref="J76:L76" si="87">+SUM(J77:J82)</f>
        <v>0</v>
      </c>
      <c r="K76" s="84">
        <f t="shared" si="87"/>
        <v>64726158</v>
      </c>
      <c r="L76" s="84">
        <f t="shared" si="87"/>
        <v>0</v>
      </c>
      <c r="M76" s="84">
        <f t="shared" ref="M76" si="88">+SUM(M77:M82)</f>
        <v>5647207407</v>
      </c>
      <c r="N76" s="146">
        <f t="shared" si="21"/>
        <v>0</v>
      </c>
    </row>
    <row r="77" spans="1:14" x14ac:dyDescent="0.3">
      <c r="A77" s="208" t="s">
        <v>1076</v>
      </c>
      <c r="B77" s="223" t="s">
        <v>1123</v>
      </c>
      <c r="C77" s="210">
        <v>50000000</v>
      </c>
      <c r="D77" s="210">
        <v>39706500</v>
      </c>
      <c r="E77" s="210">
        <f>+'Resumen PAA'!C14</f>
        <v>130000000</v>
      </c>
      <c r="F77" s="123"/>
      <c r="H77" s="76"/>
      <c r="I77" s="165">
        <f>+E77</f>
        <v>130000000</v>
      </c>
      <c r="J77" s="76"/>
      <c r="K77" s="76"/>
      <c r="L77" s="76"/>
      <c r="M77" s="76">
        <f t="shared" ref="M77:M82" si="89">+SUM(H77:L77)</f>
        <v>130000000</v>
      </c>
      <c r="N77" s="146">
        <f t="shared" si="21"/>
        <v>0</v>
      </c>
    </row>
    <row r="78" spans="1:14" ht="60" x14ac:dyDescent="0.3">
      <c r="A78" s="208" t="s">
        <v>764</v>
      </c>
      <c r="B78" s="223" t="s">
        <v>975</v>
      </c>
      <c r="C78" s="210">
        <v>245000000</v>
      </c>
      <c r="D78" s="210">
        <v>342037263</v>
      </c>
      <c r="E78" s="210">
        <f>+'Resumen PAA'!C15</f>
        <v>384010000</v>
      </c>
      <c r="F78" s="123"/>
      <c r="H78" s="76"/>
      <c r="I78" s="165">
        <f>+E78</f>
        <v>384010000</v>
      </c>
      <c r="J78" s="76"/>
      <c r="K78" s="76"/>
      <c r="L78" s="76"/>
      <c r="M78" s="76">
        <f t="shared" si="89"/>
        <v>384010000</v>
      </c>
      <c r="N78" s="146">
        <f t="shared" si="21"/>
        <v>0</v>
      </c>
    </row>
    <row r="79" spans="1:14" ht="45" x14ac:dyDescent="0.3">
      <c r="A79" s="208" t="s">
        <v>1086</v>
      </c>
      <c r="B79" s="223" t="s">
        <v>972</v>
      </c>
      <c r="C79" s="210">
        <v>530000000</v>
      </c>
      <c r="D79" s="210">
        <v>554610000</v>
      </c>
      <c r="E79" s="210">
        <f>+'Resumen PAA'!C16</f>
        <v>668562288</v>
      </c>
      <c r="F79" s="122"/>
      <c r="H79" s="76"/>
      <c r="I79" s="165">
        <f>+E79</f>
        <v>668562288</v>
      </c>
      <c r="J79" s="76"/>
      <c r="K79" s="76"/>
      <c r="L79" s="76"/>
      <c r="M79" s="76">
        <f t="shared" si="89"/>
        <v>668562288</v>
      </c>
      <c r="N79" s="146">
        <f t="shared" si="21"/>
        <v>0</v>
      </c>
    </row>
    <row r="80" spans="1:14" ht="30" x14ac:dyDescent="0.3">
      <c r="A80" s="208" t="s">
        <v>761</v>
      </c>
      <c r="B80" s="223" t="s">
        <v>963</v>
      </c>
      <c r="C80" s="210">
        <v>2605057266</v>
      </c>
      <c r="D80" s="210">
        <v>3381587572</v>
      </c>
      <c r="E80" s="210">
        <f>+'Resumen PAA'!C17</f>
        <v>3830035119</v>
      </c>
      <c r="F80" s="129"/>
      <c r="H80" s="76"/>
      <c r="I80" s="165">
        <f>+E80-K80</f>
        <v>3765308961</v>
      </c>
      <c r="J80" s="76"/>
      <c r="K80" s="76">
        <v>64726158</v>
      </c>
      <c r="L80" s="76"/>
      <c r="M80" s="76">
        <f t="shared" si="89"/>
        <v>3830035119</v>
      </c>
      <c r="N80" s="146">
        <f t="shared" si="21"/>
        <v>0</v>
      </c>
    </row>
    <row r="81" spans="1:14" ht="30" x14ac:dyDescent="0.3">
      <c r="A81" s="208" t="s">
        <v>765</v>
      </c>
      <c r="B81" s="223" t="s">
        <v>1124</v>
      </c>
      <c r="C81" s="210">
        <v>440000000</v>
      </c>
      <c r="D81" s="210">
        <v>455025000</v>
      </c>
      <c r="E81" s="210">
        <f>+'Resumen PAA'!C18</f>
        <v>564600000</v>
      </c>
      <c r="F81" s="123"/>
      <c r="H81" s="76"/>
      <c r="I81" s="165">
        <f>+E81</f>
        <v>564600000</v>
      </c>
      <c r="J81" s="76"/>
      <c r="K81" s="76"/>
      <c r="L81" s="76"/>
      <c r="M81" s="76">
        <f t="shared" si="89"/>
        <v>564600000</v>
      </c>
      <c r="N81" s="146">
        <f t="shared" ref="N81:N118" si="90">+E81-M81</f>
        <v>0</v>
      </c>
    </row>
    <row r="82" spans="1:14" x14ac:dyDescent="0.3">
      <c r="A82" s="208" t="s">
        <v>1095</v>
      </c>
      <c r="B82" s="223" t="s">
        <v>1125</v>
      </c>
      <c r="C82" s="210">
        <v>70000000</v>
      </c>
      <c r="D82" s="210">
        <v>78000000</v>
      </c>
      <c r="E82" s="210">
        <f>+'Resumen PAA'!C19</f>
        <v>70000000</v>
      </c>
      <c r="F82" s="123"/>
      <c r="H82" s="76"/>
      <c r="I82" s="165">
        <f>+E82</f>
        <v>70000000</v>
      </c>
      <c r="J82" s="76"/>
      <c r="K82" s="76"/>
      <c r="L82" s="76"/>
      <c r="M82" s="76">
        <f t="shared" si="89"/>
        <v>70000000</v>
      </c>
      <c r="N82" s="146">
        <f t="shared" si="90"/>
        <v>0</v>
      </c>
    </row>
    <row r="83" spans="1:14" x14ac:dyDescent="0.3">
      <c r="A83" s="203" t="s">
        <v>1126</v>
      </c>
      <c r="B83" s="206" t="s">
        <v>1127</v>
      </c>
      <c r="C83" s="205">
        <f t="shared" ref="C83" si="91">+C84+C87+C89</f>
        <v>37000000</v>
      </c>
      <c r="D83" s="205">
        <f t="shared" ref="D83:E83" si="92">+D84+D87+D89</f>
        <v>57000000</v>
      </c>
      <c r="E83" s="205">
        <f t="shared" si="92"/>
        <v>70845925</v>
      </c>
      <c r="F83" s="122"/>
      <c r="H83" s="75">
        <f t="shared" ref="H83:I83" si="93">+H84+H87+H89</f>
        <v>0</v>
      </c>
      <c r="I83" s="164">
        <f t="shared" si="93"/>
        <v>70845925</v>
      </c>
      <c r="J83" s="75">
        <f t="shared" ref="J83:L83" si="94">+J84+J87+J89</f>
        <v>0</v>
      </c>
      <c r="K83" s="75">
        <f t="shared" si="94"/>
        <v>0</v>
      </c>
      <c r="L83" s="75">
        <f t="shared" si="94"/>
        <v>0</v>
      </c>
      <c r="M83" s="75">
        <f t="shared" ref="M83" si="95">+M84+M87+M89</f>
        <v>70845925</v>
      </c>
      <c r="N83" s="146">
        <f t="shared" si="90"/>
        <v>0</v>
      </c>
    </row>
    <row r="84" spans="1:14" x14ac:dyDescent="0.3">
      <c r="A84" s="203" t="s">
        <v>1128</v>
      </c>
      <c r="B84" s="224" t="s">
        <v>1129</v>
      </c>
      <c r="C84" s="225">
        <f t="shared" ref="C84:E85" si="96">+C85</f>
        <v>23000000</v>
      </c>
      <c r="D84" s="225">
        <f t="shared" si="96"/>
        <v>31606800</v>
      </c>
      <c r="E84" s="225">
        <f t="shared" si="96"/>
        <v>50845925</v>
      </c>
      <c r="F84" s="123"/>
      <c r="H84" s="85">
        <f t="shared" ref="H84:M85" si="97">+H85</f>
        <v>0</v>
      </c>
      <c r="I84" s="174">
        <f t="shared" si="97"/>
        <v>50845925</v>
      </c>
      <c r="J84" s="85">
        <f t="shared" si="97"/>
        <v>0</v>
      </c>
      <c r="K84" s="85">
        <f t="shared" si="97"/>
        <v>0</v>
      </c>
      <c r="L84" s="85">
        <f t="shared" si="97"/>
        <v>0</v>
      </c>
      <c r="M84" s="85">
        <f t="shared" si="97"/>
        <v>50845925</v>
      </c>
      <c r="N84" s="146">
        <f t="shared" si="90"/>
        <v>0</v>
      </c>
    </row>
    <row r="85" spans="1:14" x14ac:dyDescent="0.3">
      <c r="A85" s="208" t="s">
        <v>1241</v>
      </c>
      <c r="B85" s="209" t="s">
        <v>1242</v>
      </c>
      <c r="C85" s="210">
        <f t="shared" si="96"/>
        <v>23000000</v>
      </c>
      <c r="D85" s="210">
        <f t="shared" si="96"/>
        <v>31606800</v>
      </c>
      <c r="E85" s="210">
        <f t="shared" si="96"/>
        <v>50845925</v>
      </c>
      <c r="F85" s="129"/>
      <c r="H85" s="76">
        <f t="shared" si="97"/>
        <v>0</v>
      </c>
      <c r="I85" s="165">
        <f t="shared" si="97"/>
        <v>50845925</v>
      </c>
      <c r="J85" s="76">
        <f t="shared" si="97"/>
        <v>0</v>
      </c>
      <c r="K85" s="76">
        <f t="shared" si="97"/>
        <v>0</v>
      </c>
      <c r="L85" s="76">
        <f t="shared" si="97"/>
        <v>0</v>
      </c>
      <c r="M85" s="76">
        <f t="shared" si="97"/>
        <v>50845925</v>
      </c>
      <c r="N85" s="146">
        <f t="shared" si="90"/>
        <v>0</v>
      </c>
    </row>
    <row r="86" spans="1:14" x14ac:dyDescent="0.3">
      <c r="A86" s="208" t="s">
        <v>1088</v>
      </c>
      <c r="B86" s="223" t="s">
        <v>1003</v>
      </c>
      <c r="C86" s="210">
        <v>23000000</v>
      </c>
      <c r="D86" s="210">
        <v>31606800</v>
      </c>
      <c r="E86" s="210">
        <f>+'Resumen PAA'!C21</f>
        <v>50845925</v>
      </c>
      <c r="F86" s="123"/>
      <c r="H86" s="76"/>
      <c r="I86" s="165">
        <f>+E86</f>
        <v>50845925</v>
      </c>
      <c r="J86" s="76"/>
      <c r="K86" s="76"/>
      <c r="L86" s="76"/>
      <c r="M86" s="76">
        <f>+SUM(H86:L86)</f>
        <v>50845925</v>
      </c>
      <c r="N86" s="146">
        <f t="shared" si="90"/>
        <v>0</v>
      </c>
    </row>
    <row r="87" spans="1:14" ht="30" x14ac:dyDescent="0.3">
      <c r="A87" s="203" t="s">
        <v>1130</v>
      </c>
      <c r="B87" s="224" t="s">
        <v>1131</v>
      </c>
      <c r="C87" s="205">
        <f t="shared" ref="C87:E87" si="98">+C88</f>
        <v>0</v>
      </c>
      <c r="D87" s="205">
        <f t="shared" si="98"/>
        <v>18393200</v>
      </c>
      <c r="E87" s="205">
        <f t="shared" si="98"/>
        <v>0</v>
      </c>
      <c r="F87" s="123"/>
      <c r="H87" s="75">
        <f t="shared" ref="H87:M87" si="99">+H88</f>
        <v>0</v>
      </c>
      <c r="I87" s="164">
        <f t="shared" si="99"/>
        <v>0</v>
      </c>
      <c r="J87" s="75">
        <f t="shared" si="99"/>
        <v>0</v>
      </c>
      <c r="K87" s="75">
        <f t="shared" si="99"/>
        <v>0</v>
      </c>
      <c r="L87" s="75">
        <f t="shared" si="99"/>
        <v>0</v>
      </c>
      <c r="M87" s="75">
        <f t="shared" si="99"/>
        <v>0</v>
      </c>
      <c r="N87" s="146">
        <f t="shared" si="90"/>
        <v>0</v>
      </c>
    </row>
    <row r="88" spans="1:14" x14ac:dyDescent="0.3">
      <c r="A88" s="208" t="s">
        <v>1243</v>
      </c>
      <c r="B88" s="209" t="s">
        <v>1244</v>
      </c>
      <c r="C88" s="210"/>
      <c r="D88" s="210">
        <v>18393200</v>
      </c>
      <c r="E88" s="210">
        <v>0</v>
      </c>
      <c r="F88" s="122"/>
      <c r="H88" s="76">
        <v>0</v>
      </c>
      <c r="I88" s="165">
        <v>0</v>
      </c>
      <c r="J88" s="76">
        <v>0</v>
      </c>
      <c r="K88" s="76">
        <v>0</v>
      </c>
      <c r="L88" s="76">
        <v>0</v>
      </c>
      <c r="M88" s="76">
        <v>0</v>
      </c>
      <c r="N88" s="146">
        <f t="shared" si="90"/>
        <v>0</v>
      </c>
    </row>
    <row r="89" spans="1:14" x14ac:dyDescent="0.3">
      <c r="A89" s="203" t="s">
        <v>1132</v>
      </c>
      <c r="B89" s="224" t="s">
        <v>1133</v>
      </c>
      <c r="C89" s="225">
        <f t="shared" ref="C89" si="100">+C90+C91</f>
        <v>14000000</v>
      </c>
      <c r="D89" s="225">
        <f t="shared" ref="D89:E89" si="101">+D90+D91</f>
        <v>7000000</v>
      </c>
      <c r="E89" s="225">
        <f t="shared" si="101"/>
        <v>20000000</v>
      </c>
      <c r="F89" s="130"/>
      <c r="H89" s="85">
        <f t="shared" ref="H89:I89" si="102">+H90+H91</f>
        <v>0</v>
      </c>
      <c r="I89" s="174">
        <f t="shared" si="102"/>
        <v>20000000</v>
      </c>
      <c r="J89" s="85">
        <f t="shared" ref="J89:L89" si="103">+J90+J91</f>
        <v>0</v>
      </c>
      <c r="K89" s="85">
        <f t="shared" si="103"/>
        <v>0</v>
      </c>
      <c r="L89" s="85">
        <f t="shared" si="103"/>
        <v>0</v>
      </c>
      <c r="M89" s="85">
        <f t="shared" ref="M89" si="104">+M90+M91</f>
        <v>20000000</v>
      </c>
      <c r="N89" s="146">
        <f t="shared" si="90"/>
        <v>0</v>
      </c>
    </row>
    <row r="90" spans="1:14" x14ac:dyDescent="0.3">
      <c r="A90" s="208" t="s">
        <v>1245</v>
      </c>
      <c r="B90" s="226" t="s">
        <v>1246</v>
      </c>
      <c r="C90" s="210">
        <v>5000000</v>
      </c>
      <c r="D90" s="210">
        <v>5000000</v>
      </c>
      <c r="E90" s="210">
        <v>10000000</v>
      </c>
      <c r="F90" s="123"/>
      <c r="H90" s="76"/>
      <c r="I90" s="165">
        <f>+E90</f>
        <v>10000000</v>
      </c>
      <c r="J90" s="76"/>
      <c r="K90" s="76"/>
      <c r="L90" s="76"/>
      <c r="M90" s="76">
        <f>+SUM(H90:L90)</f>
        <v>10000000</v>
      </c>
      <c r="N90" s="146">
        <f t="shared" si="90"/>
        <v>0</v>
      </c>
    </row>
    <row r="91" spans="1:14" x14ac:dyDescent="0.3">
      <c r="A91" s="208" t="s">
        <v>1247</v>
      </c>
      <c r="B91" s="226" t="s">
        <v>1248</v>
      </c>
      <c r="C91" s="210">
        <v>9000000</v>
      </c>
      <c r="D91" s="210">
        <v>2000000</v>
      </c>
      <c r="E91" s="210">
        <v>10000000</v>
      </c>
      <c r="F91" s="123"/>
      <c r="H91" s="76"/>
      <c r="I91" s="165">
        <f>+E91</f>
        <v>10000000</v>
      </c>
      <c r="J91" s="76"/>
      <c r="K91" s="76"/>
      <c r="L91" s="76"/>
      <c r="M91" s="76">
        <f>+SUM(H91:L91)</f>
        <v>10000000</v>
      </c>
      <c r="N91" s="146">
        <f t="shared" si="90"/>
        <v>0</v>
      </c>
    </row>
    <row r="92" spans="1:14" ht="45" x14ac:dyDescent="0.3">
      <c r="A92" s="203" t="s">
        <v>1083</v>
      </c>
      <c r="B92" s="206" t="s">
        <v>1134</v>
      </c>
      <c r="C92" s="205">
        <f t="shared" ref="C92" si="105">+C93+C96+C97</f>
        <v>168500000</v>
      </c>
      <c r="D92" s="205">
        <f t="shared" ref="D92:E92" si="106">+D93+D96+D97</f>
        <v>168500000</v>
      </c>
      <c r="E92" s="205">
        <f t="shared" si="106"/>
        <v>287828000</v>
      </c>
      <c r="F92" s="131"/>
      <c r="H92" s="75">
        <f t="shared" ref="H92:I92" si="107">+H93+H96+H97</f>
        <v>0</v>
      </c>
      <c r="I92" s="164">
        <f t="shared" si="107"/>
        <v>287828000</v>
      </c>
      <c r="J92" s="75">
        <f t="shared" ref="J92:L92" si="108">+J93+J96+J97</f>
        <v>0</v>
      </c>
      <c r="K92" s="75">
        <f t="shared" si="108"/>
        <v>0</v>
      </c>
      <c r="L92" s="75">
        <f t="shared" si="108"/>
        <v>0</v>
      </c>
      <c r="M92" s="75">
        <f t="shared" ref="M92" si="109">+M93+M96+M97</f>
        <v>287828000</v>
      </c>
      <c r="N92" s="146">
        <f t="shared" si="90"/>
        <v>0</v>
      </c>
    </row>
    <row r="93" spans="1:14" x14ac:dyDescent="0.3">
      <c r="A93" s="203" t="s">
        <v>1135</v>
      </c>
      <c r="B93" s="207" t="s">
        <v>1136</v>
      </c>
      <c r="C93" s="227">
        <f t="shared" ref="C93" si="110">+C95+C94</f>
        <v>144500000</v>
      </c>
      <c r="D93" s="227">
        <f t="shared" ref="D93:E93" si="111">+D95+D94</f>
        <v>152987516</v>
      </c>
      <c r="E93" s="227">
        <f t="shared" si="111"/>
        <v>260000000</v>
      </c>
      <c r="F93" s="130"/>
      <c r="H93" s="86">
        <f t="shared" ref="H93:I93" si="112">+H95+H94</f>
        <v>0</v>
      </c>
      <c r="I93" s="175">
        <f t="shared" si="112"/>
        <v>260000000</v>
      </c>
      <c r="J93" s="86">
        <f t="shared" ref="J93:L93" si="113">+J95+J94</f>
        <v>0</v>
      </c>
      <c r="K93" s="86">
        <f t="shared" si="113"/>
        <v>0</v>
      </c>
      <c r="L93" s="86">
        <f t="shared" si="113"/>
        <v>0</v>
      </c>
      <c r="M93" s="86">
        <f t="shared" ref="M93" si="114">+M95+M94</f>
        <v>260000000</v>
      </c>
      <c r="N93" s="146">
        <f t="shared" si="90"/>
        <v>0</v>
      </c>
    </row>
    <row r="94" spans="1:14" x14ac:dyDescent="0.3">
      <c r="A94" s="208" t="s">
        <v>1091</v>
      </c>
      <c r="B94" s="209" t="s">
        <v>1249</v>
      </c>
      <c r="C94" s="210">
        <v>44500000</v>
      </c>
      <c r="D94" s="210">
        <v>39786516</v>
      </c>
      <c r="E94" s="210">
        <f>+PAA!M223</f>
        <v>130000000</v>
      </c>
      <c r="F94" s="123"/>
      <c r="H94" s="76"/>
      <c r="I94" s="165">
        <f>+E94</f>
        <v>130000000</v>
      </c>
      <c r="J94" s="76"/>
      <c r="K94" s="76"/>
      <c r="L94" s="76"/>
      <c r="M94" s="76">
        <f>+SUM(H94:L94)</f>
        <v>130000000</v>
      </c>
      <c r="N94" s="146">
        <f t="shared" si="90"/>
        <v>0</v>
      </c>
    </row>
    <row r="95" spans="1:14" x14ac:dyDescent="0.3">
      <c r="A95" s="208" t="s">
        <v>1250</v>
      </c>
      <c r="B95" s="209" t="s">
        <v>1251</v>
      </c>
      <c r="C95" s="210">
        <v>100000000</v>
      </c>
      <c r="D95" s="210">
        <v>113201000</v>
      </c>
      <c r="E95" s="210">
        <v>130000000</v>
      </c>
      <c r="F95" s="128"/>
      <c r="H95" s="76"/>
      <c r="I95" s="165">
        <f>+E95</f>
        <v>130000000</v>
      </c>
      <c r="J95" s="76"/>
      <c r="K95" s="76"/>
      <c r="L95" s="76"/>
      <c r="M95" s="76">
        <f>+SUM(H95:L95)</f>
        <v>130000000</v>
      </c>
      <c r="N95" s="146">
        <f t="shared" si="90"/>
        <v>0</v>
      </c>
    </row>
    <row r="96" spans="1:14" x14ac:dyDescent="0.3">
      <c r="A96" s="203" t="s">
        <v>1081</v>
      </c>
      <c r="B96" s="207" t="s">
        <v>1137</v>
      </c>
      <c r="C96" s="213">
        <v>4000000</v>
      </c>
      <c r="D96" s="213">
        <v>1191802</v>
      </c>
      <c r="E96" s="213">
        <f>+'Resumen PAA'!C26</f>
        <v>2828000</v>
      </c>
      <c r="F96" s="128"/>
      <c r="H96" s="87"/>
      <c r="I96" s="176">
        <f>+E96</f>
        <v>2828000</v>
      </c>
      <c r="J96" s="87"/>
      <c r="K96" s="87"/>
      <c r="L96" s="87"/>
      <c r="M96" s="75">
        <f>+SUM(H96:L96)</f>
        <v>2828000</v>
      </c>
      <c r="N96" s="146">
        <f t="shared" si="90"/>
        <v>0</v>
      </c>
    </row>
    <row r="97" spans="1:14" x14ac:dyDescent="0.3">
      <c r="A97" s="203" t="s">
        <v>1138</v>
      </c>
      <c r="B97" s="207" t="s">
        <v>1139</v>
      </c>
      <c r="C97" s="227">
        <f t="shared" ref="C97:E97" si="115">+C98</f>
        <v>20000000</v>
      </c>
      <c r="D97" s="227">
        <f t="shared" si="115"/>
        <v>14320682</v>
      </c>
      <c r="E97" s="227">
        <f t="shared" si="115"/>
        <v>25000000</v>
      </c>
      <c r="F97" s="132"/>
      <c r="H97" s="86">
        <f t="shared" ref="H97:M97" si="116">+H98</f>
        <v>0</v>
      </c>
      <c r="I97" s="175">
        <f t="shared" si="116"/>
        <v>25000000</v>
      </c>
      <c r="J97" s="86">
        <f t="shared" si="116"/>
        <v>0</v>
      </c>
      <c r="K97" s="86">
        <f t="shared" si="116"/>
        <v>0</v>
      </c>
      <c r="L97" s="86">
        <f t="shared" si="116"/>
        <v>0</v>
      </c>
      <c r="M97" s="86">
        <f t="shared" si="116"/>
        <v>25000000</v>
      </c>
      <c r="N97" s="146">
        <f t="shared" si="90"/>
        <v>0</v>
      </c>
    </row>
    <row r="98" spans="1:14" x14ac:dyDescent="0.3">
      <c r="A98" s="208" t="s">
        <v>1252</v>
      </c>
      <c r="B98" s="209" t="s">
        <v>1253</v>
      </c>
      <c r="C98" s="210">
        <v>20000000</v>
      </c>
      <c r="D98" s="210">
        <v>14320682</v>
      </c>
      <c r="E98" s="210">
        <f>+'Resumen PAA'!C27</f>
        <v>25000000</v>
      </c>
      <c r="F98" s="132"/>
      <c r="H98" s="76"/>
      <c r="I98" s="165">
        <f>+E98</f>
        <v>25000000</v>
      </c>
      <c r="J98" s="76"/>
      <c r="K98" s="76"/>
      <c r="L98" s="76"/>
      <c r="M98" s="76">
        <f>+SUM(H98:L98)</f>
        <v>25000000</v>
      </c>
      <c r="N98" s="146">
        <f t="shared" si="90"/>
        <v>0</v>
      </c>
    </row>
    <row r="99" spans="1:14" x14ac:dyDescent="0.3">
      <c r="A99" s="203" t="s">
        <v>1254</v>
      </c>
      <c r="B99" s="204" t="s">
        <v>1255</v>
      </c>
      <c r="C99" s="221">
        <f t="shared" ref="C99:E99" si="117">+C100</f>
        <v>1100000000</v>
      </c>
      <c r="D99" s="221">
        <f t="shared" si="117"/>
        <v>3714253935</v>
      </c>
      <c r="E99" s="221">
        <f t="shared" si="117"/>
        <v>994626855</v>
      </c>
      <c r="F99" s="132"/>
      <c r="H99" s="84">
        <f t="shared" ref="H99:M99" si="118">+H100</f>
        <v>0</v>
      </c>
      <c r="I99" s="173">
        <f t="shared" si="118"/>
        <v>0</v>
      </c>
      <c r="J99" s="84">
        <f t="shared" si="118"/>
        <v>674626855</v>
      </c>
      <c r="K99" s="84">
        <f t="shared" si="118"/>
        <v>0</v>
      </c>
      <c r="L99" s="84">
        <f t="shared" si="118"/>
        <v>320000000</v>
      </c>
      <c r="M99" s="84">
        <f t="shared" si="118"/>
        <v>994626855</v>
      </c>
      <c r="N99" s="146">
        <f t="shared" si="90"/>
        <v>0</v>
      </c>
    </row>
    <row r="100" spans="1:14" x14ac:dyDescent="0.3">
      <c r="A100" s="203" t="s">
        <v>1140</v>
      </c>
      <c r="B100" s="207" t="s">
        <v>1108</v>
      </c>
      <c r="C100" s="221">
        <f t="shared" ref="C100" si="119">+C101+C111</f>
        <v>1100000000</v>
      </c>
      <c r="D100" s="221">
        <f t="shared" ref="D100:E100" si="120">+D101+D111</f>
        <v>3714253935</v>
      </c>
      <c r="E100" s="221">
        <f t="shared" si="120"/>
        <v>994626855</v>
      </c>
      <c r="F100" s="133"/>
      <c r="H100" s="84">
        <f t="shared" ref="H100:I100" si="121">+H101+H111</f>
        <v>0</v>
      </c>
      <c r="I100" s="173">
        <f t="shared" si="121"/>
        <v>0</v>
      </c>
      <c r="J100" s="84">
        <f t="shared" ref="J100:L100" si="122">+J101+J111</f>
        <v>674626855</v>
      </c>
      <c r="K100" s="84">
        <f t="shared" si="122"/>
        <v>0</v>
      </c>
      <c r="L100" s="84">
        <f t="shared" si="122"/>
        <v>320000000</v>
      </c>
      <c r="M100" s="84">
        <f t="shared" ref="M100" si="123">+M101+M111</f>
        <v>994626855</v>
      </c>
      <c r="N100" s="146">
        <f t="shared" si="90"/>
        <v>0</v>
      </c>
    </row>
    <row r="101" spans="1:14" ht="30" x14ac:dyDescent="0.3">
      <c r="A101" s="203" t="s">
        <v>1256</v>
      </c>
      <c r="B101" s="207" t="s">
        <v>1227</v>
      </c>
      <c r="C101" s="228">
        <f>+C102</f>
        <v>340000000</v>
      </c>
      <c r="D101" s="228">
        <f>+D102</f>
        <v>460000000</v>
      </c>
      <c r="E101" s="213">
        <f>+E102</f>
        <v>0</v>
      </c>
      <c r="F101" s="134"/>
      <c r="H101" s="88">
        <f t="shared" ref="H101:M101" si="124">+H102</f>
        <v>0</v>
      </c>
      <c r="I101" s="168">
        <f t="shared" si="124"/>
        <v>0</v>
      </c>
      <c r="J101" s="88">
        <f t="shared" si="124"/>
        <v>0</v>
      </c>
      <c r="K101" s="88">
        <f t="shared" si="124"/>
        <v>0</v>
      </c>
      <c r="L101" s="88">
        <f t="shared" si="124"/>
        <v>0</v>
      </c>
      <c r="M101" s="88">
        <f t="shared" si="124"/>
        <v>0</v>
      </c>
      <c r="N101" s="146">
        <f t="shared" si="90"/>
        <v>0</v>
      </c>
    </row>
    <row r="102" spans="1:14" x14ac:dyDescent="0.3">
      <c r="A102" s="203" t="s">
        <v>1257</v>
      </c>
      <c r="B102" s="207" t="s">
        <v>1229</v>
      </c>
      <c r="C102" s="228">
        <f>+C103+C106</f>
        <v>340000000</v>
      </c>
      <c r="D102" s="228">
        <f>+D103+D106</f>
        <v>460000000</v>
      </c>
      <c r="E102" s="213">
        <f>+E103+E106</f>
        <v>0</v>
      </c>
      <c r="F102" s="122"/>
      <c r="H102" s="88">
        <f t="shared" ref="H102:M102" si="125">+H103+H106</f>
        <v>0</v>
      </c>
      <c r="I102" s="168">
        <f t="shared" si="125"/>
        <v>0</v>
      </c>
      <c r="J102" s="88">
        <f t="shared" si="125"/>
        <v>0</v>
      </c>
      <c r="K102" s="88">
        <f t="shared" si="125"/>
        <v>0</v>
      </c>
      <c r="L102" s="88">
        <f t="shared" si="125"/>
        <v>0</v>
      </c>
      <c r="M102" s="88">
        <f t="shared" si="125"/>
        <v>0</v>
      </c>
      <c r="N102" s="146">
        <f t="shared" si="90"/>
        <v>0</v>
      </c>
    </row>
    <row r="103" spans="1:14" ht="30" x14ac:dyDescent="0.3">
      <c r="A103" s="203" t="s">
        <v>1258</v>
      </c>
      <c r="B103" s="207" t="s">
        <v>1259</v>
      </c>
      <c r="C103" s="228">
        <f t="shared" ref="C103:E104" si="126">+C104</f>
        <v>150000000</v>
      </c>
      <c r="D103" s="228">
        <f t="shared" si="126"/>
        <v>150000000</v>
      </c>
      <c r="E103" s="213">
        <f t="shared" si="126"/>
        <v>0</v>
      </c>
      <c r="F103" s="127"/>
      <c r="H103" s="88">
        <f t="shared" ref="H103:M104" si="127">+H104</f>
        <v>0</v>
      </c>
      <c r="I103" s="168">
        <f t="shared" si="127"/>
        <v>0</v>
      </c>
      <c r="J103" s="88">
        <f t="shared" si="127"/>
        <v>0</v>
      </c>
      <c r="K103" s="88">
        <f t="shared" si="127"/>
        <v>0</v>
      </c>
      <c r="L103" s="88">
        <f t="shared" si="127"/>
        <v>0</v>
      </c>
      <c r="M103" s="88">
        <f t="shared" si="127"/>
        <v>0</v>
      </c>
      <c r="N103" s="146">
        <f t="shared" si="90"/>
        <v>0</v>
      </c>
    </row>
    <row r="104" spans="1:14" x14ac:dyDescent="0.3">
      <c r="A104" s="203" t="s">
        <v>1141</v>
      </c>
      <c r="B104" s="214" t="s">
        <v>1142</v>
      </c>
      <c r="C104" s="229">
        <f t="shared" si="126"/>
        <v>150000000</v>
      </c>
      <c r="D104" s="229">
        <f t="shared" si="126"/>
        <v>150000000</v>
      </c>
      <c r="E104" s="229">
        <f t="shared" si="126"/>
        <v>0</v>
      </c>
      <c r="F104" s="123"/>
      <c r="H104" s="89">
        <f t="shared" si="127"/>
        <v>0</v>
      </c>
      <c r="I104" s="177">
        <f t="shared" si="127"/>
        <v>0</v>
      </c>
      <c r="J104" s="89">
        <f t="shared" si="127"/>
        <v>0</v>
      </c>
      <c r="K104" s="89">
        <f t="shared" si="127"/>
        <v>0</v>
      </c>
      <c r="L104" s="89">
        <f t="shared" si="127"/>
        <v>0</v>
      </c>
      <c r="M104" s="89">
        <f t="shared" si="127"/>
        <v>0</v>
      </c>
      <c r="N104" s="146">
        <f t="shared" si="90"/>
        <v>0</v>
      </c>
    </row>
    <row r="105" spans="1:14" x14ac:dyDescent="0.3">
      <c r="A105" s="208" t="s">
        <v>1143</v>
      </c>
      <c r="B105" s="209" t="s">
        <v>1144</v>
      </c>
      <c r="C105" s="210">
        <v>150000000</v>
      </c>
      <c r="D105" s="210">
        <v>150000000</v>
      </c>
      <c r="E105" s="210"/>
      <c r="F105" s="123"/>
      <c r="H105" s="90"/>
      <c r="I105" s="178"/>
      <c r="J105" s="90"/>
      <c r="K105" s="90"/>
      <c r="L105" s="90"/>
      <c r="M105" s="76">
        <f>+SUM(H105:L105)</f>
        <v>0</v>
      </c>
      <c r="N105" s="146">
        <f t="shared" si="90"/>
        <v>0</v>
      </c>
    </row>
    <row r="106" spans="1:14" x14ac:dyDescent="0.3">
      <c r="A106" s="203" t="s">
        <v>1260</v>
      </c>
      <c r="B106" s="203" t="s">
        <v>1234</v>
      </c>
      <c r="C106" s="205">
        <f t="shared" ref="C106:E109" si="128">+C107</f>
        <v>190000000</v>
      </c>
      <c r="D106" s="205">
        <f t="shared" si="128"/>
        <v>310000000</v>
      </c>
      <c r="E106" s="205">
        <f t="shared" si="128"/>
        <v>0</v>
      </c>
      <c r="F106" s="123"/>
      <c r="H106" s="75">
        <f t="shared" ref="H106:M109" si="129">+H107</f>
        <v>0</v>
      </c>
      <c r="I106" s="164">
        <f t="shared" si="129"/>
        <v>0</v>
      </c>
      <c r="J106" s="75">
        <f t="shared" si="129"/>
        <v>0</v>
      </c>
      <c r="K106" s="75">
        <f t="shared" si="129"/>
        <v>0</v>
      </c>
      <c r="L106" s="75">
        <f t="shared" si="129"/>
        <v>0</v>
      </c>
      <c r="M106" s="75">
        <f t="shared" si="129"/>
        <v>0</v>
      </c>
      <c r="N106" s="146">
        <f t="shared" si="90"/>
        <v>0</v>
      </c>
    </row>
    <row r="107" spans="1:14" x14ac:dyDescent="0.3">
      <c r="A107" s="203" t="s">
        <v>1261</v>
      </c>
      <c r="B107" s="218" t="s">
        <v>1113</v>
      </c>
      <c r="C107" s="219">
        <f t="shared" si="128"/>
        <v>190000000</v>
      </c>
      <c r="D107" s="219">
        <f t="shared" si="128"/>
        <v>310000000</v>
      </c>
      <c r="E107" s="219">
        <f t="shared" si="128"/>
        <v>0</v>
      </c>
      <c r="F107" s="135"/>
      <c r="H107" s="83">
        <f t="shared" si="129"/>
        <v>0</v>
      </c>
      <c r="I107" s="172">
        <f t="shared" si="129"/>
        <v>0</v>
      </c>
      <c r="J107" s="83">
        <f t="shared" si="129"/>
        <v>0</v>
      </c>
      <c r="K107" s="83">
        <f t="shared" si="129"/>
        <v>0</v>
      </c>
      <c r="L107" s="83">
        <f t="shared" si="129"/>
        <v>0</v>
      </c>
      <c r="M107" s="83">
        <f t="shared" si="129"/>
        <v>0</v>
      </c>
      <c r="N107" s="146">
        <f t="shared" si="90"/>
        <v>0</v>
      </c>
    </row>
    <row r="108" spans="1:14" ht="30" x14ac:dyDescent="0.3">
      <c r="A108" s="208" t="s">
        <v>1262</v>
      </c>
      <c r="B108" s="209" t="s">
        <v>1236</v>
      </c>
      <c r="C108" s="210">
        <f t="shared" si="128"/>
        <v>190000000</v>
      </c>
      <c r="D108" s="210">
        <f t="shared" si="128"/>
        <v>310000000</v>
      </c>
      <c r="E108" s="210">
        <f t="shared" si="128"/>
        <v>0</v>
      </c>
      <c r="F108" s="135"/>
      <c r="H108" s="76">
        <f t="shared" si="129"/>
        <v>0</v>
      </c>
      <c r="I108" s="165">
        <f t="shared" si="129"/>
        <v>0</v>
      </c>
      <c r="J108" s="76">
        <f t="shared" si="129"/>
        <v>0</v>
      </c>
      <c r="K108" s="76">
        <f t="shared" si="129"/>
        <v>0</v>
      </c>
      <c r="L108" s="76">
        <f t="shared" si="129"/>
        <v>0</v>
      </c>
      <c r="M108" s="76">
        <f t="shared" si="129"/>
        <v>0</v>
      </c>
      <c r="N108" s="146">
        <f t="shared" si="90"/>
        <v>0</v>
      </c>
    </row>
    <row r="109" spans="1:14" x14ac:dyDescent="0.3">
      <c r="A109" s="208" t="s">
        <v>1263</v>
      </c>
      <c r="B109" s="220" t="s">
        <v>1238</v>
      </c>
      <c r="C109" s="210">
        <f t="shared" si="128"/>
        <v>190000000</v>
      </c>
      <c r="D109" s="210">
        <f t="shared" si="128"/>
        <v>310000000</v>
      </c>
      <c r="E109" s="210">
        <f t="shared" si="128"/>
        <v>0</v>
      </c>
      <c r="F109" s="136"/>
      <c r="H109" s="76">
        <f t="shared" si="129"/>
        <v>0</v>
      </c>
      <c r="I109" s="165">
        <f t="shared" si="129"/>
        <v>0</v>
      </c>
      <c r="J109" s="76">
        <f t="shared" si="129"/>
        <v>0</v>
      </c>
      <c r="K109" s="76">
        <f t="shared" si="129"/>
        <v>0</v>
      </c>
      <c r="L109" s="76">
        <f t="shared" si="129"/>
        <v>0</v>
      </c>
      <c r="M109" s="76">
        <f t="shared" si="129"/>
        <v>0</v>
      </c>
      <c r="N109" s="146">
        <f t="shared" si="90"/>
        <v>0</v>
      </c>
    </row>
    <row r="110" spans="1:14" x14ac:dyDescent="0.3">
      <c r="A110" s="208" t="s">
        <v>1145</v>
      </c>
      <c r="B110" s="208" t="s">
        <v>1115</v>
      </c>
      <c r="C110" s="210">
        <v>190000000</v>
      </c>
      <c r="D110" s="210">
        <v>310000000</v>
      </c>
      <c r="E110" s="210"/>
      <c r="F110" s="136"/>
      <c r="H110" s="76"/>
      <c r="I110" s="165"/>
      <c r="J110" s="76"/>
      <c r="K110" s="76"/>
      <c r="L110" s="76"/>
      <c r="M110" s="76">
        <f>+SUM(H110:L110)</f>
        <v>0</v>
      </c>
      <c r="N110" s="146">
        <f t="shared" si="90"/>
        <v>0</v>
      </c>
    </row>
    <row r="111" spans="1:14" ht="30" x14ac:dyDescent="0.3">
      <c r="A111" s="203" t="s">
        <v>1264</v>
      </c>
      <c r="B111" s="222" t="s">
        <v>1240</v>
      </c>
      <c r="C111" s="230">
        <f t="shared" ref="C111" si="130">+C115+C112</f>
        <v>760000000</v>
      </c>
      <c r="D111" s="230">
        <f t="shared" ref="D111:E111" si="131">+D115+D112</f>
        <v>3254253935</v>
      </c>
      <c r="E111" s="221">
        <f t="shared" si="131"/>
        <v>994626855</v>
      </c>
      <c r="F111" s="135"/>
      <c r="H111" s="91">
        <f t="shared" ref="H111:I111" si="132">+H115+H112</f>
        <v>0</v>
      </c>
      <c r="I111" s="173">
        <f t="shared" si="132"/>
        <v>0</v>
      </c>
      <c r="J111" s="91">
        <f t="shared" ref="J111:L111" si="133">+J115+J112</f>
        <v>674626855</v>
      </c>
      <c r="K111" s="91">
        <f t="shared" si="133"/>
        <v>0</v>
      </c>
      <c r="L111" s="91">
        <f t="shared" si="133"/>
        <v>320000000</v>
      </c>
      <c r="M111" s="91">
        <f>+M115+M112</f>
        <v>994626855</v>
      </c>
      <c r="N111" s="146">
        <f t="shared" si="90"/>
        <v>0</v>
      </c>
    </row>
    <row r="112" spans="1:14" x14ac:dyDescent="0.3">
      <c r="A112" s="203" t="s">
        <v>1146</v>
      </c>
      <c r="B112" s="214" t="s">
        <v>1117</v>
      </c>
      <c r="C112" s="230">
        <f>+SUM(C113:C114)</f>
        <v>160000000</v>
      </c>
      <c r="D112" s="230">
        <f>+SUM(D113:D114)</f>
        <v>1940000000</v>
      </c>
      <c r="E112" s="221">
        <f>+SUM(E113:E114)</f>
        <v>100000000</v>
      </c>
      <c r="F112" s="137"/>
      <c r="H112" s="91">
        <f t="shared" ref="H112:M112" si="134">+SUM(H113:H114)</f>
        <v>0</v>
      </c>
      <c r="I112" s="173">
        <f t="shared" si="134"/>
        <v>0</v>
      </c>
      <c r="J112" s="91">
        <f t="shared" si="134"/>
        <v>0</v>
      </c>
      <c r="K112" s="91">
        <f t="shared" si="134"/>
        <v>0</v>
      </c>
      <c r="L112" s="91">
        <f t="shared" si="134"/>
        <v>100000000</v>
      </c>
      <c r="M112" s="91">
        <f t="shared" si="134"/>
        <v>100000000</v>
      </c>
      <c r="N112" s="146">
        <f t="shared" si="90"/>
        <v>0</v>
      </c>
    </row>
    <row r="113" spans="1:14" ht="45" x14ac:dyDescent="0.3">
      <c r="A113" s="208" t="s">
        <v>1147</v>
      </c>
      <c r="B113" s="209" t="s">
        <v>1265</v>
      </c>
      <c r="C113" s="231">
        <v>80000000</v>
      </c>
      <c r="D113" s="231">
        <v>80000000</v>
      </c>
      <c r="E113" s="234">
        <f>+'Resumen PAA'!C34</f>
        <v>100000000</v>
      </c>
      <c r="F113" s="137"/>
      <c r="H113" s="92"/>
      <c r="I113" s="179"/>
      <c r="J113" s="92"/>
      <c r="K113" s="92"/>
      <c r="L113" s="92">
        <f>+E113</f>
        <v>100000000</v>
      </c>
      <c r="M113" s="76">
        <f>+SUM(H113:L113)</f>
        <v>100000000</v>
      </c>
      <c r="N113" s="146">
        <f t="shared" si="90"/>
        <v>0</v>
      </c>
    </row>
    <row r="114" spans="1:14" ht="30" x14ac:dyDescent="0.3">
      <c r="A114" s="208" t="s">
        <v>1148</v>
      </c>
      <c r="B114" s="42" t="s">
        <v>1120</v>
      </c>
      <c r="C114" s="231">
        <v>80000000</v>
      </c>
      <c r="D114" s="231">
        <v>1860000000</v>
      </c>
      <c r="E114" s="234"/>
      <c r="F114" s="137"/>
      <c r="H114" s="92"/>
      <c r="I114" s="179"/>
      <c r="J114" s="92"/>
      <c r="K114" s="92"/>
      <c r="L114" s="92"/>
      <c r="M114" s="76">
        <f>+SUM(H114:L114)</f>
        <v>0</v>
      </c>
      <c r="N114" s="146">
        <f t="shared" si="90"/>
        <v>0</v>
      </c>
    </row>
    <row r="115" spans="1:14" x14ac:dyDescent="0.3">
      <c r="A115" s="203" t="s">
        <v>1266</v>
      </c>
      <c r="B115" s="222" t="s">
        <v>1122</v>
      </c>
      <c r="C115" s="230">
        <f t="shared" ref="C115" si="135">+SUM(C116:C118)</f>
        <v>600000000</v>
      </c>
      <c r="D115" s="230">
        <f t="shared" ref="D115:E115" si="136">+SUM(D116:D118)</f>
        <v>1314253935</v>
      </c>
      <c r="E115" s="221">
        <f t="shared" si="136"/>
        <v>894626855</v>
      </c>
      <c r="H115" s="91">
        <f t="shared" ref="H115:I115" si="137">+SUM(H116:H118)</f>
        <v>0</v>
      </c>
      <c r="I115" s="173">
        <f t="shared" si="137"/>
        <v>0</v>
      </c>
      <c r="J115" s="91">
        <f t="shared" ref="J115:L115" si="138">+SUM(J116:J118)</f>
        <v>674626855</v>
      </c>
      <c r="K115" s="91">
        <f t="shared" si="138"/>
        <v>0</v>
      </c>
      <c r="L115" s="91">
        <f t="shared" si="138"/>
        <v>220000000</v>
      </c>
      <c r="M115" s="91">
        <f>+SUM(M116:M118)</f>
        <v>894626855</v>
      </c>
      <c r="N115" s="146">
        <f t="shared" si="90"/>
        <v>0</v>
      </c>
    </row>
    <row r="116" spans="1:14" x14ac:dyDescent="0.3">
      <c r="A116" s="208" t="s">
        <v>1149</v>
      </c>
      <c r="B116" s="223" t="s">
        <v>1123</v>
      </c>
      <c r="C116" s="232">
        <v>600000000</v>
      </c>
      <c r="D116" s="232">
        <v>600000000</v>
      </c>
      <c r="E116" s="210">
        <f>+'Resumen PAA'!C37</f>
        <v>220000000</v>
      </c>
      <c r="H116" s="93"/>
      <c r="I116" s="165"/>
      <c r="J116" s="93"/>
      <c r="K116" s="93"/>
      <c r="L116" s="93">
        <f>+E116</f>
        <v>220000000</v>
      </c>
      <c r="M116" s="76">
        <f>+SUM(H116:L116)</f>
        <v>220000000</v>
      </c>
      <c r="N116" s="146">
        <f t="shared" si="90"/>
        <v>0</v>
      </c>
    </row>
    <row r="117" spans="1:14" ht="30" x14ac:dyDescent="0.3">
      <c r="A117" s="208" t="s">
        <v>1150</v>
      </c>
      <c r="B117" s="223" t="s">
        <v>963</v>
      </c>
      <c r="C117" s="232"/>
      <c r="D117" s="232">
        <v>564253935</v>
      </c>
      <c r="E117" s="210">
        <f>+'Resumen PAA'!C38</f>
        <v>524626855</v>
      </c>
      <c r="H117" s="93"/>
      <c r="I117" s="165"/>
      <c r="J117" s="93">
        <f>+E117</f>
        <v>524626855</v>
      </c>
      <c r="K117" s="93"/>
      <c r="L117" s="93"/>
      <c r="M117" s="76">
        <f>+SUM(H117:L117)</f>
        <v>524626855</v>
      </c>
      <c r="N117" s="146">
        <f t="shared" si="90"/>
        <v>0</v>
      </c>
    </row>
    <row r="118" spans="1:14" ht="30" x14ac:dyDescent="0.3">
      <c r="A118" s="208" t="s">
        <v>1151</v>
      </c>
      <c r="B118" s="223" t="s">
        <v>1124</v>
      </c>
      <c r="C118" s="232"/>
      <c r="D118" s="232">
        <v>150000000</v>
      </c>
      <c r="E118" s="210">
        <f>+'Resumen PAA'!C39</f>
        <v>150000000</v>
      </c>
      <c r="H118" s="93"/>
      <c r="I118" s="165"/>
      <c r="J118" s="93">
        <f>+E118</f>
        <v>150000000</v>
      </c>
      <c r="K118" s="93"/>
      <c r="L118" s="93"/>
      <c r="M118" s="76">
        <f>+SUM(H118:L118)</f>
        <v>150000000</v>
      </c>
      <c r="N118" s="146">
        <f t="shared" si="90"/>
        <v>0</v>
      </c>
    </row>
  </sheetData>
  <pageMargins left="0.7" right="0.7" top="0.75" bottom="0.75" header="0.3" footer="0.3"/>
  <pageSetup scale="36" fitToHeight="0" orientation="portrait" r:id="rId1"/>
  <ignoredErrors>
    <ignoredError sqref="D33" formulaRange="1"/>
    <ignoredError sqref="D100:D102 E86"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topLeftCell="A13" zoomScale="80" zoomScaleNormal="80" workbookViewId="0">
      <selection activeCell="I3" sqref="I3:I10"/>
    </sheetView>
  </sheetViews>
  <sheetFormatPr baseColWidth="10" defaultRowHeight="16.5" x14ac:dyDescent="0.3"/>
  <cols>
    <col min="1" max="1" width="25.85546875" style="111" bestFit="1" customWidth="1"/>
    <col min="2" max="2" width="63" style="111" customWidth="1"/>
    <col min="3" max="4" width="20.85546875" style="111" customWidth="1"/>
    <col min="5" max="5" width="29.5703125" style="111" customWidth="1"/>
    <col min="6" max="6" width="10.42578125" style="111" customWidth="1"/>
    <col min="7" max="7" width="17.28515625" style="111" bestFit="1" customWidth="1"/>
    <col min="8" max="8" width="27.85546875" style="111" customWidth="1"/>
    <col min="9" max="9" width="19.85546875" style="111" bestFit="1" customWidth="1"/>
    <col min="10" max="10" width="5.28515625" style="111" customWidth="1"/>
    <col min="11" max="11" width="11.42578125" style="111"/>
    <col min="12" max="13" width="23.42578125" style="111" bestFit="1" customWidth="1"/>
    <col min="14" max="14" width="30" style="111" customWidth="1"/>
    <col min="15" max="16384" width="11.42578125" style="111"/>
  </cols>
  <sheetData>
    <row r="1" spans="1:13" ht="17.25" thickBot="1" x14ac:dyDescent="0.35">
      <c r="A1" s="162" t="s">
        <v>1373</v>
      </c>
      <c r="B1" s="141" t="s">
        <v>1374</v>
      </c>
    </row>
    <row r="2" spans="1:13" ht="17.25" thickBot="1" x14ac:dyDescent="0.35">
      <c r="A2" s="161" t="s">
        <v>1137</v>
      </c>
      <c r="B2" s="121">
        <v>5900037960</v>
      </c>
      <c r="G2" s="235" t="s">
        <v>1152</v>
      </c>
      <c r="H2" s="236" t="s">
        <v>1098</v>
      </c>
      <c r="I2" s="236" t="s">
        <v>1466</v>
      </c>
      <c r="K2" s="237" t="s">
        <v>1152</v>
      </c>
      <c r="L2" s="238" t="s">
        <v>1373</v>
      </c>
      <c r="M2" s="238" t="s">
        <v>1466</v>
      </c>
    </row>
    <row r="3" spans="1:13" x14ac:dyDescent="0.3">
      <c r="A3" s="161" t="s">
        <v>1377</v>
      </c>
      <c r="B3" s="201">
        <v>739577560</v>
      </c>
      <c r="G3" s="239">
        <v>2</v>
      </c>
      <c r="H3" s="240" t="s">
        <v>1268</v>
      </c>
      <c r="I3" s="241">
        <f>+I4+I9</f>
        <v>18912488256</v>
      </c>
      <c r="K3" s="242">
        <v>1</v>
      </c>
      <c r="L3" s="243" t="s">
        <v>1413</v>
      </c>
      <c r="M3" s="244">
        <f>+M4+M6</f>
        <v>16467283739</v>
      </c>
    </row>
    <row r="4" spans="1:13" x14ac:dyDescent="0.3">
      <c r="A4" s="161" t="s">
        <v>1127</v>
      </c>
      <c r="B4" s="201">
        <v>9397668219</v>
      </c>
      <c r="G4" s="242" t="s">
        <v>1153</v>
      </c>
      <c r="H4" s="245" t="s">
        <v>1154</v>
      </c>
      <c r="I4" s="244">
        <f>+SUM(I5:I8)</f>
        <v>17917861401</v>
      </c>
      <c r="K4" s="242" t="s">
        <v>1414</v>
      </c>
      <c r="L4" s="243" t="s">
        <v>1415</v>
      </c>
      <c r="M4" s="244">
        <f>+M5</f>
        <v>16037283739</v>
      </c>
    </row>
    <row r="5" spans="1:13" x14ac:dyDescent="0.3">
      <c r="A5" s="161" t="s">
        <v>1380</v>
      </c>
      <c r="B5" s="201">
        <v>430000000</v>
      </c>
      <c r="G5" s="246" t="s">
        <v>1105</v>
      </c>
      <c r="H5" s="247" t="s">
        <v>1106</v>
      </c>
      <c r="I5" s="248">
        <f>+'Ppto Gastos'!E12</f>
        <v>10489493536</v>
      </c>
      <c r="K5" s="246" t="s">
        <v>1416</v>
      </c>
      <c r="L5" s="249" t="s">
        <v>1417</v>
      </c>
      <c r="M5" s="248">
        <f>+E12</f>
        <v>16037283739</v>
      </c>
    </row>
    <row r="6" spans="1:13" ht="33" x14ac:dyDescent="0.3">
      <c r="A6" s="161" t="s">
        <v>1381</v>
      </c>
      <c r="B6" s="121">
        <f>SUM(B2:B5)</f>
        <v>16467283739</v>
      </c>
      <c r="G6" s="246" t="s">
        <v>1107</v>
      </c>
      <c r="H6" s="247" t="s">
        <v>1108</v>
      </c>
      <c r="I6" s="248">
        <f>+'Ppto Gastos'!E58</f>
        <v>7069693940</v>
      </c>
      <c r="K6" s="242" t="s">
        <v>1454</v>
      </c>
      <c r="L6" s="243" t="s">
        <v>1455</v>
      </c>
      <c r="M6" s="244">
        <f>+M7</f>
        <v>430000000</v>
      </c>
    </row>
    <row r="7" spans="1:13" ht="17.25" thickBot="1" x14ac:dyDescent="0.35">
      <c r="G7" s="246" t="s">
        <v>1126</v>
      </c>
      <c r="H7" s="247" t="s">
        <v>1127</v>
      </c>
      <c r="I7" s="248">
        <f>+'Ppto Gastos'!E83</f>
        <v>70845925</v>
      </c>
      <c r="K7" s="250" t="s">
        <v>1379</v>
      </c>
      <c r="L7" s="251" t="s">
        <v>1460</v>
      </c>
      <c r="M7" s="252">
        <f>+E37</f>
        <v>430000000</v>
      </c>
    </row>
    <row r="8" spans="1:13" ht="66" x14ac:dyDescent="0.3">
      <c r="G8" s="246" t="s">
        <v>1083</v>
      </c>
      <c r="H8" s="247" t="s">
        <v>1134</v>
      </c>
      <c r="I8" s="248">
        <f>+'Ppto Gastos'!E92</f>
        <v>287828000</v>
      </c>
    </row>
    <row r="9" spans="1:13" x14ac:dyDescent="0.3">
      <c r="A9" s="198" t="s">
        <v>1411</v>
      </c>
      <c r="B9" s="199" t="s">
        <v>1412</v>
      </c>
      <c r="C9" s="73" t="s">
        <v>1383</v>
      </c>
      <c r="D9" s="73" t="s">
        <v>1382</v>
      </c>
      <c r="E9" s="184" t="s">
        <v>1270</v>
      </c>
      <c r="G9" s="242" t="s">
        <v>1254</v>
      </c>
      <c r="H9" s="245" t="s">
        <v>1255</v>
      </c>
      <c r="I9" s="253">
        <f>+I10</f>
        <v>994626855</v>
      </c>
    </row>
    <row r="10" spans="1:13" ht="33.75" thickBot="1" x14ac:dyDescent="0.35">
      <c r="A10" s="185">
        <v>1</v>
      </c>
      <c r="B10" s="186" t="s">
        <v>1413</v>
      </c>
      <c r="C10" s="187">
        <f t="shared" ref="C10:D10" si="0">+C11+C37</f>
        <v>14168538888</v>
      </c>
      <c r="D10" s="187">
        <f t="shared" si="0"/>
        <v>24210976553</v>
      </c>
      <c r="E10" s="187">
        <f t="shared" ref="E10" si="1">+E11+E37</f>
        <v>16467283739</v>
      </c>
      <c r="F10" s="158"/>
      <c r="G10" s="250" t="s">
        <v>1140</v>
      </c>
      <c r="H10" s="254" t="s">
        <v>1108</v>
      </c>
      <c r="I10" s="255">
        <f>+'Ppto Gastos'!E100</f>
        <v>994626855</v>
      </c>
    </row>
    <row r="11" spans="1:13" x14ac:dyDescent="0.3">
      <c r="A11" s="188" t="s">
        <v>1414</v>
      </c>
      <c r="B11" s="186" t="s">
        <v>1415</v>
      </c>
      <c r="C11" s="189">
        <f t="shared" ref="C11:E11" si="2">+C12</f>
        <v>12538538888</v>
      </c>
      <c r="D11" s="189">
        <f t="shared" si="2"/>
        <v>18488673458</v>
      </c>
      <c r="E11" s="189">
        <f t="shared" si="2"/>
        <v>16037283739</v>
      </c>
    </row>
    <row r="12" spans="1:13" x14ac:dyDescent="0.3">
      <c r="A12" s="188" t="s">
        <v>1416</v>
      </c>
      <c r="B12" s="191" t="s">
        <v>1417</v>
      </c>
      <c r="C12" s="187">
        <f t="shared" ref="C12:D12" si="3">+C13+C27+C33</f>
        <v>12538538888</v>
      </c>
      <c r="D12" s="187">
        <f t="shared" si="3"/>
        <v>18488673458</v>
      </c>
      <c r="E12" s="187">
        <f>+E13+E27+E33</f>
        <v>16037283739</v>
      </c>
    </row>
    <row r="13" spans="1:13" x14ac:dyDescent="0.3">
      <c r="A13" s="188" t="s">
        <v>1375</v>
      </c>
      <c r="B13" s="192" t="s">
        <v>1137</v>
      </c>
      <c r="C13" s="187">
        <f t="shared" ref="C13:E13" si="4">+C14</f>
        <v>4235390810</v>
      </c>
      <c r="D13" s="187">
        <f t="shared" si="4"/>
        <v>4723424931</v>
      </c>
      <c r="E13" s="187">
        <f t="shared" si="4"/>
        <v>5900037960</v>
      </c>
      <c r="F13" s="158"/>
    </row>
    <row r="14" spans="1:13" x14ac:dyDescent="0.3">
      <c r="A14" s="188" t="s">
        <v>1418</v>
      </c>
      <c r="B14" s="186" t="s">
        <v>1419</v>
      </c>
      <c r="C14" s="189">
        <f t="shared" ref="C14:D14" si="5">+C15+C26</f>
        <v>4235390810</v>
      </c>
      <c r="D14" s="189">
        <f t="shared" si="5"/>
        <v>4723424931</v>
      </c>
      <c r="E14" s="189">
        <f t="shared" ref="E14" si="6">+E15+E26</f>
        <v>5900037960</v>
      </c>
    </row>
    <row r="15" spans="1:13" x14ac:dyDescent="0.3">
      <c r="A15" s="188" t="s">
        <v>1420</v>
      </c>
      <c r="B15" s="192" t="s">
        <v>1421</v>
      </c>
      <c r="C15" s="193">
        <f t="shared" ref="C15:D15" si="7">+C16+C21</f>
        <v>3785390810</v>
      </c>
      <c r="D15" s="193">
        <f t="shared" si="7"/>
        <v>4245575141</v>
      </c>
      <c r="E15" s="193">
        <f t="shared" ref="E15" si="8">+E16+E21</f>
        <v>5219458080</v>
      </c>
    </row>
    <row r="16" spans="1:13" x14ac:dyDescent="0.3">
      <c r="A16" s="188" t="s">
        <v>1422</v>
      </c>
      <c r="B16" s="186" t="s">
        <v>1423</v>
      </c>
      <c r="C16" s="193">
        <f t="shared" ref="C16:D16" si="9">+SUM(C17:C20)</f>
        <v>3572618210</v>
      </c>
      <c r="D16" s="193">
        <f t="shared" si="9"/>
        <v>4032802541</v>
      </c>
      <c r="E16" s="193">
        <f t="shared" ref="E16" si="10">+SUM(E17:E20)</f>
        <v>4943049220</v>
      </c>
    </row>
    <row r="17" spans="1:7" x14ac:dyDescent="0.3">
      <c r="A17" s="194" t="s">
        <v>1424</v>
      </c>
      <c r="B17" s="195" t="s">
        <v>1425</v>
      </c>
      <c r="C17" s="196">
        <v>75687500</v>
      </c>
      <c r="D17" s="196">
        <v>75687500</v>
      </c>
      <c r="E17" s="196">
        <v>87610060</v>
      </c>
      <c r="F17" s="121"/>
    </row>
    <row r="18" spans="1:7" x14ac:dyDescent="0.3">
      <c r="A18" s="194" t="s">
        <v>1426</v>
      </c>
      <c r="B18" s="195" t="s">
        <v>1427</v>
      </c>
      <c r="C18" s="196">
        <v>96500000</v>
      </c>
      <c r="D18" s="196">
        <v>96500000</v>
      </c>
      <c r="E18" s="196">
        <v>102700000</v>
      </c>
      <c r="F18" s="121"/>
    </row>
    <row r="19" spans="1:7" x14ac:dyDescent="0.3">
      <c r="A19" s="194" t="s">
        <v>1428</v>
      </c>
      <c r="B19" s="195" t="s">
        <v>1429</v>
      </c>
      <c r="C19" s="196">
        <v>3217794710</v>
      </c>
      <c r="D19" s="196">
        <v>3677979041</v>
      </c>
      <c r="E19" s="196">
        <v>4502103160</v>
      </c>
      <c r="F19" s="121"/>
      <c r="G19" s="200"/>
    </row>
    <row r="20" spans="1:7" ht="33" x14ac:dyDescent="0.3">
      <c r="A20" s="194" t="s">
        <v>1430</v>
      </c>
      <c r="B20" s="195" t="s">
        <v>1431</v>
      </c>
      <c r="C20" s="196">
        <v>182636000</v>
      </c>
      <c r="D20" s="196">
        <v>182636000</v>
      </c>
      <c r="E20" s="196">
        <v>250636000</v>
      </c>
      <c r="F20" s="121"/>
    </row>
    <row r="21" spans="1:7" x14ac:dyDescent="0.3">
      <c r="A21" s="188" t="s">
        <v>1432</v>
      </c>
      <c r="B21" s="192" t="s">
        <v>1433</v>
      </c>
      <c r="C21" s="193">
        <f t="shared" ref="C21" si="11">+SUM(C22:C25)</f>
        <v>212772600</v>
      </c>
      <c r="D21" s="193">
        <f>+SUM(D22:D25)</f>
        <v>212772600</v>
      </c>
      <c r="E21" s="193">
        <f t="shared" ref="E21" si="12">+SUM(E22:E25)</f>
        <v>276408860</v>
      </c>
      <c r="F21" s="121"/>
    </row>
    <row r="22" spans="1:7" x14ac:dyDescent="0.3">
      <c r="A22" s="194" t="s">
        <v>1434</v>
      </c>
      <c r="B22" s="195" t="s">
        <v>1435</v>
      </c>
      <c r="C22" s="196">
        <v>4400100</v>
      </c>
      <c r="D22" s="196">
        <v>4400100</v>
      </c>
      <c r="E22" s="196">
        <v>5290000</v>
      </c>
      <c r="F22" s="121"/>
    </row>
    <row r="23" spans="1:7" x14ac:dyDescent="0.3">
      <c r="A23" s="194" t="s">
        <v>1436</v>
      </c>
      <c r="B23" s="195" t="s">
        <v>1427</v>
      </c>
      <c r="C23" s="196">
        <v>2000000</v>
      </c>
      <c r="D23" s="196">
        <v>2000000</v>
      </c>
      <c r="E23" s="196">
        <v>3500000</v>
      </c>
      <c r="F23" s="121"/>
    </row>
    <row r="24" spans="1:7" x14ac:dyDescent="0.3">
      <c r="A24" s="194" t="s">
        <v>1437</v>
      </c>
      <c r="B24" s="195" t="s">
        <v>1429</v>
      </c>
      <c r="C24" s="196">
        <v>203872500</v>
      </c>
      <c r="D24" s="196">
        <v>203872500</v>
      </c>
      <c r="E24" s="196">
        <v>255618860</v>
      </c>
      <c r="F24" s="121"/>
    </row>
    <row r="25" spans="1:7" ht="33" x14ac:dyDescent="0.3">
      <c r="A25" s="194" t="s">
        <v>1438</v>
      </c>
      <c r="B25" s="195" t="s">
        <v>1431</v>
      </c>
      <c r="C25" s="196">
        <v>2500000</v>
      </c>
      <c r="D25" s="196">
        <v>2500000</v>
      </c>
      <c r="E25" s="196">
        <v>12000000</v>
      </c>
      <c r="F25" s="121"/>
    </row>
    <row r="26" spans="1:7" x14ac:dyDescent="0.3">
      <c r="A26" s="188" t="s">
        <v>1439</v>
      </c>
      <c r="B26" s="192" t="s">
        <v>1440</v>
      </c>
      <c r="C26" s="189">
        <v>450000000</v>
      </c>
      <c r="D26" s="189">
        <v>477849790</v>
      </c>
      <c r="E26" s="189">
        <v>680579880</v>
      </c>
      <c r="G26" s="200"/>
    </row>
    <row r="27" spans="1:7" x14ac:dyDescent="0.3">
      <c r="A27" s="188" t="s">
        <v>1376</v>
      </c>
      <c r="B27" s="192" t="s">
        <v>1377</v>
      </c>
      <c r="C27" s="187">
        <f t="shared" ref="C27:D27" si="13">+C28+C30</f>
        <v>531780000</v>
      </c>
      <c r="D27" s="187">
        <f t="shared" si="13"/>
        <v>897480440</v>
      </c>
      <c r="E27" s="187">
        <f t="shared" ref="E27" si="14">+E28+E30</f>
        <v>739577560</v>
      </c>
    </row>
    <row r="28" spans="1:7" x14ac:dyDescent="0.3">
      <c r="A28" s="188" t="s">
        <v>1441</v>
      </c>
      <c r="B28" s="186" t="s">
        <v>1442</v>
      </c>
      <c r="C28" s="189">
        <f t="shared" ref="C28:E28" si="15">+C29</f>
        <v>531780000</v>
      </c>
      <c r="D28" s="189">
        <f t="shared" si="15"/>
        <v>897480440</v>
      </c>
      <c r="E28" s="189">
        <f t="shared" si="15"/>
        <v>739577560</v>
      </c>
    </row>
    <row r="29" spans="1:7" x14ac:dyDescent="0.3">
      <c r="A29" s="194" t="s">
        <v>1443</v>
      </c>
      <c r="B29" s="197" t="s">
        <v>1124</v>
      </c>
      <c r="C29" s="196">
        <v>531780000</v>
      </c>
      <c r="D29" s="196">
        <v>897480440</v>
      </c>
      <c r="E29" s="196">
        <v>739577560</v>
      </c>
    </row>
    <row r="30" spans="1:7" x14ac:dyDescent="0.3">
      <c r="A30" s="188" t="s">
        <v>1444</v>
      </c>
      <c r="B30" s="186" t="s">
        <v>1445</v>
      </c>
      <c r="C30" s="190">
        <f t="shared" ref="C30:E30" si="16">+C31+C32</f>
        <v>0</v>
      </c>
      <c r="D30" s="190">
        <f t="shared" si="16"/>
        <v>0</v>
      </c>
      <c r="E30" s="190">
        <f t="shared" si="16"/>
        <v>0</v>
      </c>
    </row>
    <row r="31" spans="1:7" ht="33" x14ac:dyDescent="0.3">
      <c r="A31" s="194" t="s">
        <v>1446</v>
      </c>
      <c r="B31" s="197" t="s">
        <v>972</v>
      </c>
      <c r="C31" s="196"/>
      <c r="D31" s="196"/>
      <c r="E31" s="196"/>
    </row>
    <row r="32" spans="1:7" x14ac:dyDescent="0.3">
      <c r="A32" s="194" t="s">
        <v>1447</v>
      </c>
      <c r="B32" s="197" t="s">
        <v>963</v>
      </c>
      <c r="C32" s="196"/>
      <c r="D32" s="196"/>
      <c r="E32" s="196"/>
    </row>
    <row r="33" spans="1:5" x14ac:dyDescent="0.3">
      <c r="A33" s="188" t="s">
        <v>1378</v>
      </c>
      <c r="B33" s="192" t="s">
        <v>1127</v>
      </c>
      <c r="C33" s="187">
        <f t="shared" ref="C33:E33" si="17">+C34</f>
        <v>7771368078</v>
      </c>
      <c r="D33" s="187">
        <f t="shared" si="17"/>
        <v>12867768087</v>
      </c>
      <c r="E33" s="187">
        <f t="shared" si="17"/>
        <v>9397668219</v>
      </c>
    </row>
    <row r="34" spans="1:5" x14ac:dyDescent="0.3">
      <c r="A34" s="188" t="s">
        <v>1448</v>
      </c>
      <c r="B34" s="186" t="s">
        <v>1449</v>
      </c>
      <c r="C34" s="189">
        <f t="shared" ref="C34:D34" si="18">+C35+C36</f>
        <v>7771368078</v>
      </c>
      <c r="D34" s="189">
        <f t="shared" si="18"/>
        <v>12867768087</v>
      </c>
      <c r="E34" s="189">
        <f t="shared" ref="E34" si="19">+E35+E36</f>
        <v>9397668219</v>
      </c>
    </row>
    <row r="35" spans="1:5" x14ac:dyDescent="0.3">
      <c r="A35" s="194" t="s">
        <v>1450</v>
      </c>
      <c r="B35" s="197" t="s">
        <v>1451</v>
      </c>
      <c r="C35" s="196">
        <v>7771368078</v>
      </c>
      <c r="D35" s="196">
        <v>12867768087</v>
      </c>
      <c r="E35" s="196">
        <v>9397668219</v>
      </c>
    </row>
    <row r="36" spans="1:5" x14ac:dyDescent="0.3">
      <c r="A36" s="194" t="s">
        <v>1452</v>
      </c>
      <c r="B36" s="197" t="s">
        <v>1453</v>
      </c>
      <c r="C36" s="196"/>
      <c r="D36" s="196"/>
      <c r="E36" s="196"/>
    </row>
    <row r="37" spans="1:5" x14ac:dyDescent="0.3">
      <c r="A37" s="188" t="s">
        <v>1454</v>
      </c>
      <c r="B37" s="186" t="s">
        <v>1455</v>
      </c>
      <c r="C37" s="189">
        <f t="shared" ref="C37:D37" si="20">+C38+C40+C43</f>
        <v>1630000000</v>
      </c>
      <c r="D37" s="189">
        <f t="shared" si="20"/>
        <v>5722303095</v>
      </c>
      <c r="E37" s="189">
        <f t="shared" ref="E37" si="21">+E38+E40+E43</f>
        <v>430000000</v>
      </c>
    </row>
    <row r="38" spans="1:5" x14ac:dyDescent="0.3">
      <c r="A38" s="188" t="s">
        <v>1456</v>
      </c>
      <c r="B38" s="191" t="s">
        <v>1457</v>
      </c>
      <c r="C38" s="187">
        <f t="shared" ref="C38:E38" si="22">+C39</f>
        <v>0</v>
      </c>
      <c r="D38" s="187">
        <v>0</v>
      </c>
      <c r="E38" s="187">
        <f t="shared" si="22"/>
        <v>0</v>
      </c>
    </row>
    <row r="39" spans="1:5" x14ac:dyDescent="0.3">
      <c r="A39" s="194" t="s">
        <v>1458</v>
      </c>
      <c r="B39" s="197" t="s">
        <v>1459</v>
      </c>
      <c r="C39" s="196">
        <v>0</v>
      </c>
      <c r="D39" s="196">
        <v>0</v>
      </c>
      <c r="E39" s="196">
        <v>0</v>
      </c>
    </row>
    <row r="40" spans="1:5" x14ac:dyDescent="0.3">
      <c r="A40" s="188" t="s">
        <v>1379</v>
      </c>
      <c r="B40" s="191" t="s">
        <v>1460</v>
      </c>
      <c r="C40" s="187">
        <f t="shared" ref="C40:D40" si="23">+C41+C42</f>
        <v>1630000000</v>
      </c>
      <c r="D40" s="187">
        <f t="shared" si="23"/>
        <v>5722303095</v>
      </c>
      <c r="E40" s="187">
        <f t="shared" ref="E40" si="24">+E41+E42</f>
        <v>430000000</v>
      </c>
    </row>
    <row r="41" spans="1:5" x14ac:dyDescent="0.3">
      <c r="A41" s="194" t="s">
        <v>1461</v>
      </c>
      <c r="B41" s="197" t="s">
        <v>1462</v>
      </c>
      <c r="C41" s="196">
        <v>0</v>
      </c>
      <c r="D41" s="196">
        <v>0</v>
      </c>
      <c r="E41" s="196">
        <v>0</v>
      </c>
    </row>
    <row r="42" spans="1:5" x14ac:dyDescent="0.3">
      <c r="A42" s="194" t="s">
        <v>1463</v>
      </c>
      <c r="B42" s="197" t="s">
        <v>1464</v>
      </c>
      <c r="C42" s="196">
        <v>1630000000</v>
      </c>
      <c r="D42" s="196">
        <v>5722303095</v>
      </c>
      <c r="E42" s="196">
        <v>430000000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3"/>
  <sheetViews>
    <sheetView zoomScale="70" zoomScaleNormal="70" workbookViewId="0">
      <selection activeCell="R4" sqref="R4"/>
    </sheetView>
  </sheetViews>
  <sheetFormatPr baseColWidth="10" defaultRowHeight="15" x14ac:dyDescent="0.25"/>
  <cols>
    <col min="2" max="2" width="39.85546875" bestFit="1" customWidth="1"/>
    <col min="3" max="3" width="19.28515625" bestFit="1" customWidth="1"/>
    <col min="4" max="6" width="17.28515625" bestFit="1" customWidth="1"/>
  </cols>
  <sheetData>
    <row r="2" spans="2:6" ht="16.5" x14ac:dyDescent="0.3">
      <c r="B2" s="111"/>
      <c r="C2" s="111"/>
      <c r="D2" s="113">
        <v>0.12</v>
      </c>
      <c r="E2" s="114"/>
      <c r="F2" s="114"/>
    </row>
    <row r="3" spans="2:6" ht="16.5" x14ac:dyDescent="0.3">
      <c r="B3" s="111"/>
      <c r="C3" s="111" t="s">
        <v>1366</v>
      </c>
      <c r="D3" s="115"/>
      <c r="E3" s="114">
        <v>2024</v>
      </c>
      <c r="F3" s="114" t="s">
        <v>1367</v>
      </c>
    </row>
    <row r="4" spans="2:6" ht="16.5" x14ac:dyDescent="0.3">
      <c r="B4" s="116" t="s">
        <v>1160</v>
      </c>
      <c r="C4" s="116"/>
      <c r="D4" s="115"/>
      <c r="E4" s="114"/>
      <c r="F4" s="114"/>
    </row>
    <row r="5" spans="2:6" ht="16.5" x14ac:dyDescent="0.3">
      <c r="B5" s="117" t="s">
        <v>1162</v>
      </c>
      <c r="C5" s="115">
        <v>2071313628</v>
      </c>
      <c r="D5" s="115">
        <f>+C5*(1+$D$2)</f>
        <v>2319871263.3600001</v>
      </c>
      <c r="E5" s="114">
        <v>4943852786.3534002</v>
      </c>
      <c r="F5" s="114">
        <f>+E5-D5</f>
        <v>2623981522.9934001</v>
      </c>
    </row>
    <row r="6" spans="2:6" ht="16.5" x14ac:dyDescent="0.3">
      <c r="B6" s="117" t="s">
        <v>1170</v>
      </c>
      <c r="C6" s="115">
        <v>86598229</v>
      </c>
      <c r="D6" s="115">
        <f t="shared" ref="D6:D17" si="0">+C6*(1+$D$2)</f>
        <v>96990016.480000004</v>
      </c>
      <c r="E6" s="114">
        <v>205993866.09805837</v>
      </c>
      <c r="F6" s="114">
        <f t="shared" ref="F6:F21" si="1">+E6-D6</f>
        <v>109003849.61805837</v>
      </c>
    </row>
    <row r="7" spans="2:6" ht="16.5" x14ac:dyDescent="0.3">
      <c r="B7" s="117" t="s">
        <v>1172</v>
      </c>
      <c r="C7" s="115">
        <v>68624377</v>
      </c>
      <c r="D7" s="115">
        <f t="shared" si="0"/>
        <v>76859302.24000001</v>
      </c>
      <c r="E7" s="114">
        <v>144195706.26864079</v>
      </c>
      <c r="F7" s="114">
        <f t="shared" si="1"/>
        <v>67336404.028640777</v>
      </c>
    </row>
    <row r="8" spans="2:6" ht="16.5" x14ac:dyDescent="0.3">
      <c r="B8" s="118" t="s">
        <v>1174</v>
      </c>
      <c r="C8" s="115">
        <v>0</v>
      </c>
      <c r="D8" s="115"/>
      <c r="E8" s="114"/>
      <c r="F8" s="114"/>
    </row>
    <row r="9" spans="2:6" ht="16.5" x14ac:dyDescent="0.3">
      <c r="B9" s="117" t="s">
        <v>1176</v>
      </c>
      <c r="C9" s="115">
        <v>172437270</v>
      </c>
      <c r="D9" s="115">
        <f t="shared" si="0"/>
        <v>193129742.40000001</v>
      </c>
      <c r="E9" s="114">
        <v>411987732.19611675</v>
      </c>
      <c r="F9" s="114">
        <f t="shared" si="1"/>
        <v>218857989.79611674</v>
      </c>
    </row>
    <row r="10" spans="2:6" ht="16.5" x14ac:dyDescent="0.3">
      <c r="B10" s="117" t="s">
        <v>1178</v>
      </c>
      <c r="C10" s="115">
        <v>86598229</v>
      </c>
      <c r="D10" s="115">
        <f t="shared" si="0"/>
        <v>96990016.480000004</v>
      </c>
      <c r="E10" s="114">
        <v>205993866.09805837</v>
      </c>
      <c r="F10" s="114">
        <f t="shared" si="1"/>
        <v>109003849.61805837</v>
      </c>
    </row>
    <row r="11" spans="2:6" ht="16.5" x14ac:dyDescent="0.3">
      <c r="B11" s="119" t="s">
        <v>1180</v>
      </c>
      <c r="C11" s="115">
        <v>0</v>
      </c>
      <c r="D11" s="115"/>
      <c r="E11" s="114"/>
      <c r="F11" s="114"/>
    </row>
    <row r="12" spans="2:6" ht="16.5" x14ac:dyDescent="0.3">
      <c r="B12" s="120" t="s">
        <v>1182</v>
      </c>
      <c r="C12" s="115">
        <v>222528198</v>
      </c>
      <c r="D12" s="115">
        <f t="shared" si="0"/>
        <v>249231581.76000002</v>
      </c>
      <c r="E12" s="114">
        <v>610565819.11464489</v>
      </c>
      <c r="F12" s="114">
        <f t="shared" si="1"/>
        <v>361334237.35464489</v>
      </c>
    </row>
    <row r="13" spans="2:6" ht="16.5" x14ac:dyDescent="0.3">
      <c r="B13" s="120" t="s">
        <v>1184</v>
      </c>
      <c r="C13" s="115">
        <v>163193375</v>
      </c>
      <c r="D13" s="115">
        <f t="shared" si="0"/>
        <v>182776580.00000003</v>
      </c>
      <c r="E13" s="114">
        <v>432484121.87287343</v>
      </c>
      <c r="F13" s="114">
        <f t="shared" si="1"/>
        <v>249707541.8728734</v>
      </c>
    </row>
    <row r="14" spans="2:6" ht="16.5" x14ac:dyDescent="0.3">
      <c r="B14" s="120" t="s">
        <v>1186</v>
      </c>
      <c r="C14" s="115">
        <v>191990745</v>
      </c>
      <c r="D14" s="115">
        <f t="shared" si="0"/>
        <v>215029634.40000001</v>
      </c>
      <c r="E14" s="114">
        <v>562000087.41647935</v>
      </c>
      <c r="F14" s="114">
        <f t="shared" si="1"/>
        <v>346970453.01647937</v>
      </c>
    </row>
    <row r="15" spans="2:6" ht="16.5" x14ac:dyDescent="0.3">
      <c r="B15" s="120" t="s">
        <v>1188</v>
      </c>
      <c r="C15" s="115">
        <v>87627400</v>
      </c>
      <c r="D15" s="115">
        <f t="shared" si="0"/>
        <v>98142688.000000015</v>
      </c>
      <c r="E15" s="114">
        <v>232086422.4704791</v>
      </c>
      <c r="F15" s="114">
        <f t="shared" si="1"/>
        <v>133943734.47047909</v>
      </c>
    </row>
    <row r="16" spans="2:6" ht="16.5" x14ac:dyDescent="0.3">
      <c r="B16" s="120" t="s">
        <v>1190</v>
      </c>
      <c r="C16" s="115">
        <v>10011600</v>
      </c>
      <c r="D16" s="115">
        <f t="shared" si="0"/>
        <v>11212992.000000002</v>
      </c>
      <c r="E16" s="114">
        <v>26559613.131487049</v>
      </c>
      <c r="F16" s="114">
        <f t="shared" si="1"/>
        <v>15346621.131487047</v>
      </c>
    </row>
    <row r="17" spans="2:6" ht="16.5" x14ac:dyDescent="0.3">
      <c r="B17" s="120" t="s">
        <v>1192</v>
      </c>
      <c r="C17" s="115">
        <v>65734300</v>
      </c>
      <c r="D17" s="115">
        <f t="shared" si="0"/>
        <v>73622416</v>
      </c>
      <c r="E17" s="114">
        <v>174064816.85285932</v>
      </c>
      <c r="F17" s="114">
        <f t="shared" si="1"/>
        <v>100442400.85285932</v>
      </c>
    </row>
    <row r="18" spans="2:6" ht="16.5" x14ac:dyDescent="0.3">
      <c r="B18" s="119" t="s">
        <v>1194</v>
      </c>
      <c r="C18" s="115"/>
      <c r="D18" s="115"/>
      <c r="E18" s="114"/>
      <c r="F18" s="114"/>
    </row>
    <row r="19" spans="2:6" ht="16.5" x14ac:dyDescent="0.3">
      <c r="B19" s="118" t="s">
        <v>1174</v>
      </c>
      <c r="C19" s="115"/>
      <c r="D19" s="115"/>
      <c r="E19" s="114"/>
      <c r="F19" s="114"/>
    </row>
    <row r="20" spans="2:6" ht="16.5" x14ac:dyDescent="0.3">
      <c r="B20" s="117" t="s">
        <v>1197</v>
      </c>
      <c r="C20" s="115">
        <v>121237499</v>
      </c>
      <c r="D20" s="115">
        <f t="shared" ref="D20:D21" si="2">+C20*(1+$D$2)</f>
        <v>135785998.88000003</v>
      </c>
      <c r="E20" s="114">
        <v>302124336.94381887</v>
      </c>
      <c r="F20" s="114">
        <f t="shared" si="1"/>
        <v>166338338.06381884</v>
      </c>
    </row>
    <row r="21" spans="2:6" ht="16.5" x14ac:dyDescent="0.3">
      <c r="B21" s="117" t="s">
        <v>1201</v>
      </c>
      <c r="C21" s="115">
        <v>11546437</v>
      </c>
      <c r="D21" s="115">
        <f t="shared" si="2"/>
        <v>12932009.440000001</v>
      </c>
      <c r="E21" s="114">
        <v>27465848.813074443</v>
      </c>
      <c r="F21" s="114">
        <f t="shared" si="1"/>
        <v>14533839.373074442</v>
      </c>
    </row>
    <row r="22" spans="2:6" ht="16.5" x14ac:dyDescent="0.3">
      <c r="B22" s="111"/>
      <c r="C22" s="111"/>
      <c r="D22" s="115"/>
      <c r="E22" s="114"/>
      <c r="F22" s="114">
        <f t="shared" ref="F22" si="3">+E22-D22</f>
        <v>0</v>
      </c>
    </row>
    <row r="23" spans="2:6" ht="16.5" x14ac:dyDescent="0.3">
      <c r="B23" s="111"/>
      <c r="C23" s="115">
        <v>3359441287</v>
      </c>
      <c r="D23" s="115">
        <v>3829763067.1800003</v>
      </c>
      <c r="E23" s="115">
        <v>8279375023.6299906</v>
      </c>
      <c r="F23" s="115">
        <v>4449611956.4499903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10"/>
  <sheetViews>
    <sheetView topLeftCell="A64" workbookViewId="0">
      <selection activeCell="R4" sqref="R4"/>
    </sheetView>
  </sheetViews>
  <sheetFormatPr baseColWidth="10" defaultRowHeight="15" x14ac:dyDescent="0.25"/>
  <cols>
    <col min="2" max="2" width="30.42578125" bestFit="1" customWidth="1"/>
    <col min="3" max="3" width="19.140625" customWidth="1"/>
    <col min="4" max="4" width="15.42578125" bestFit="1" customWidth="1"/>
    <col min="5" max="5" width="22.85546875" customWidth="1"/>
    <col min="6" max="6" width="14.140625" bestFit="1" customWidth="1"/>
    <col min="7" max="7" width="15.140625" customWidth="1"/>
    <col min="8" max="8" width="16.85546875" bestFit="1" customWidth="1"/>
    <col min="9" max="9" width="14.140625" customWidth="1"/>
    <col min="10" max="10" width="15.140625" bestFit="1" customWidth="1"/>
    <col min="14" max="14" width="12.140625" customWidth="1"/>
  </cols>
  <sheetData>
    <row r="1" spans="2:9" x14ac:dyDescent="0.25">
      <c r="B1" s="256" t="s">
        <v>1272</v>
      </c>
      <c r="C1" s="256" t="s">
        <v>1330</v>
      </c>
      <c r="D1" s="256" t="s">
        <v>0</v>
      </c>
      <c r="E1" s="256"/>
      <c r="F1" s="144" t="s">
        <v>1273</v>
      </c>
      <c r="G1" s="144" t="s">
        <v>1384</v>
      </c>
      <c r="H1" s="142" t="s">
        <v>1327</v>
      </c>
      <c r="I1" s="143">
        <v>0.14000000000000001</v>
      </c>
    </row>
    <row r="2" spans="2:9" x14ac:dyDescent="0.25">
      <c r="B2" s="257" t="s">
        <v>1288</v>
      </c>
      <c r="C2" s="258" t="s">
        <v>1331</v>
      </c>
      <c r="D2" s="258" t="s">
        <v>1286</v>
      </c>
      <c r="E2" s="258"/>
      <c r="F2" s="145">
        <v>85999</v>
      </c>
      <c r="G2" s="145"/>
      <c r="H2" s="103">
        <v>35414400</v>
      </c>
      <c r="I2" s="103">
        <f t="shared" ref="I2:I33" si="0">+H2*(1+$I$1)</f>
        <v>40372416.000000007</v>
      </c>
    </row>
    <row r="3" spans="2:9" x14ac:dyDescent="0.25">
      <c r="B3" s="257" t="s">
        <v>1285</v>
      </c>
      <c r="C3" s="258" t="s">
        <v>1331</v>
      </c>
      <c r="D3" s="258" t="s">
        <v>1286</v>
      </c>
      <c r="E3" s="258"/>
      <c r="F3" s="145">
        <v>85999</v>
      </c>
      <c r="G3" s="145"/>
      <c r="H3" s="103">
        <v>35414400</v>
      </c>
      <c r="I3" s="103">
        <f t="shared" si="0"/>
        <v>40372416.000000007</v>
      </c>
    </row>
    <row r="4" spans="2:9" x14ac:dyDescent="0.25">
      <c r="B4" s="257" t="s">
        <v>1307</v>
      </c>
      <c r="C4" s="258" t="s">
        <v>1331</v>
      </c>
      <c r="D4" s="258" t="s">
        <v>1286</v>
      </c>
      <c r="E4" s="258"/>
      <c r="F4" s="145">
        <v>85999</v>
      </c>
      <c r="G4" s="145"/>
      <c r="H4" s="103">
        <v>24188267</v>
      </c>
      <c r="I4" s="103">
        <f t="shared" si="0"/>
        <v>27574624.380000003</v>
      </c>
    </row>
    <row r="5" spans="2:9" x14ac:dyDescent="0.25">
      <c r="B5" s="257" t="s">
        <v>1302</v>
      </c>
      <c r="C5" s="258" t="s">
        <v>1331</v>
      </c>
      <c r="D5" s="258" t="s">
        <v>1286</v>
      </c>
      <c r="E5" s="258"/>
      <c r="F5" s="145">
        <v>85999</v>
      </c>
      <c r="G5" s="145"/>
      <c r="H5" s="103">
        <v>29512000</v>
      </c>
      <c r="I5" s="103">
        <f t="shared" si="0"/>
        <v>33643680</v>
      </c>
    </row>
    <row r="6" spans="2:9" x14ac:dyDescent="0.25">
      <c r="B6" s="257" t="s">
        <v>1306</v>
      </c>
      <c r="C6" s="258" t="s">
        <v>1332</v>
      </c>
      <c r="D6" s="258" t="s">
        <v>1286</v>
      </c>
      <c r="E6" s="258"/>
      <c r="F6" s="145">
        <v>85999</v>
      </c>
      <c r="G6" s="145"/>
      <c r="H6" s="103">
        <v>11284000</v>
      </c>
      <c r="I6" s="103">
        <f t="shared" si="0"/>
        <v>12863760.000000002</v>
      </c>
    </row>
    <row r="7" spans="2:9" x14ac:dyDescent="0.25">
      <c r="B7" s="257" t="s">
        <v>1312</v>
      </c>
      <c r="C7" s="258" t="s">
        <v>1331</v>
      </c>
      <c r="D7" s="258" t="s">
        <v>1286</v>
      </c>
      <c r="E7" s="258"/>
      <c r="F7" s="145">
        <v>92911</v>
      </c>
      <c r="G7" s="145"/>
      <c r="H7" s="103">
        <v>35414400</v>
      </c>
      <c r="I7" s="103">
        <f t="shared" si="0"/>
        <v>40372416.000000007</v>
      </c>
    </row>
    <row r="8" spans="2:9" x14ac:dyDescent="0.25">
      <c r="B8" s="257" t="s">
        <v>1325</v>
      </c>
      <c r="C8" s="258" t="s">
        <v>1364</v>
      </c>
      <c r="D8" s="258" t="s">
        <v>1286</v>
      </c>
      <c r="E8" s="258"/>
      <c r="F8" s="145">
        <v>92912</v>
      </c>
      <c r="G8" s="145"/>
      <c r="H8" s="103">
        <v>5292000</v>
      </c>
      <c r="I8" s="103">
        <f t="shared" si="0"/>
        <v>6032880.0000000009</v>
      </c>
    </row>
    <row r="9" spans="2:9" x14ac:dyDescent="0.25">
      <c r="B9" s="257" t="s">
        <v>1314</v>
      </c>
      <c r="C9" s="258" t="s">
        <v>1331</v>
      </c>
      <c r="D9" s="258" t="s">
        <v>1286</v>
      </c>
      <c r="E9" s="258"/>
      <c r="F9" s="145">
        <v>92912</v>
      </c>
      <c r="G9" s="145"/>
      <c r="H9" s="103">
        <v>35414400</v>
      </c>
      <c r="I9" s="103">
        <f t="shared" si="0"/>
        <v>40372416.000000007</v>
      </c>
    </row>
    <row r="10" spans="2:9" x14ac:dyDescent="0.25">
      <c r="B10" s="257" t="s">
        <v>1313</v>
      </c>
      <c r="C10" s="258" t="s">
        <v>1331</v>
      </c>
      <c r="D10" s="258" t="s">
        <v>1286</v>
      </c>
      <c r="E10" s="258"/>
      <c r="F10" s="145">
        <v>93192</v>
      </c>
      <c r="G10" s="145"/>
      <c r="H10" s="103">
        <v>35414400</v>
      </c>
      <c r="I10" s="103">
        <f t="shared" si="0"/>
        <v>40372416.000000007</v>
      </c>
    </row>
    <row r="11" spans="2:9" x14ac:dyDescent="0.25">
      <c r="B11" s="257" t="s">
        <v>1315</v>
      </c>
      <c r="C11" s="258" t="s">
        <v>1364</v>
      </c>
      <c r="D11" s="258" t="s">
        <v>1286</v>
      </c>
      <c r="E11" s="258"/>
      <c r="F11" s="145">
        <v>96620</v>
      </c>
      <c r="G11" s="145"/>
      <c r="H11" s="103">
        <v>21251533</v>
      </c>
      <c r="I11" s="103">
        <f t="shared" si="0"/>
        <v>24226747.620000001</v>
      </c>
    </row>
    <row r="12" spans="2:9" x14ac:dyDescent="0.25">
      <c r="B12" s="257" t="s">
        <v>1322</v>
      </c>
      <c r="C12" s="258" t="s">
        <v>1364</v>
      </c>
      <c r="D12" s="258" t="s">
        <v>1286</v>
      </c>
      <c r="E12" s="258"/>
      <c r="F12" s="145">
        <v>96620</v>
      </c>
      <c r="G12" s="145"/>
      <c r="H12" s="103">
        <v>7739667</v>
      </c>
      <c r="I12" s="103">
        <f t="shared" si="0"/>
        <v>8823220.3800000008</v>
      </c>
    </row>
    <row r="13" spans="2:9" x14ac:dyDescent="0.25">
      <c r="B13" s="257" t="s">
        <v>1323</v>
      </c>
      <c r="C13" s="258" t="s">
        <v>1364</v>
      </c>
      <c r="D13" s="258" t="s">
        <v>1286</v>
      </c>
      <c r="E13" s="258"/>
      <c r="F13" s="145">
        <v>96620</v>
      </c>
      <c r="G13" s="145"/>
      <c r="H13" s="103">
        <v>7667333</v>
      </c>
      <c r="I13" s="103">
        <f t="shared" si="0"/>
        <v>8740759.620000001</v>
      </c>
    </row>
    <row r="14" spans="2:9" x14ac:dyDescent="0.25">
      <c r="B14" s="257" t="s">
        <v>1316</v>
      </c>
      <c r="C14" s="258" t="s">
        <v>1331</v>
      </c>
      <c r="D14" s="258" t="s">
        <v>1286</v>
      </c>
      <c r="E14" s="258"/>
      <c r="F14" s="145">
        <v>96620</v>
      </c>
      <c r="G14" s="145"/>
      <c r="H14" s="103">
        <v>18430533</v>
      </c>
      <c r="I14" s="103">
        <f t="shared" si="0"/>
        <v>21010807.620000001</v>
      </c>
    </row>
    <row r="15" spans="2:9" x14ac:dyDescent="0.25">
      <c r="B15" s="257" t="s">
        <v>1321</v>
      </c>
      <c r="C15" s="258" t="s">
        <v>1364</v>
      </c>
      <c r="D15" s="258" t="s">
        <v>1286</v>
      </c>
      <c r="E15" s="258"/>
      <c r="F15" s="145">
        <v>96620</v>
      </c>
      <c r="G15" s="145"/>
      <c r="H15" s="103">
        <v>5670000</v>
      </c>
      <c r="I15" s="103">
        <f t="shared" si="0"/>
        <v>6463800.0000000009</v>
      </c>
    </row>
    <row r="16" spans="2:9" x14ac:dyDescent="0.25">
      <c r="B16" s="257" t="s">
        <v>1324</v>
      </c>
      <c r="C16" s="258" t="s">
        <v>1364</v>
      </c>
      <c r="D16" s="258" t="s">
        <v>1286</v>
      </c>
      <c r="E16" s="258"/>
      <c r="F16" s="145">
        <v>96620</v>
      </c>
      <c r="G16" s="145"/>
      <c r="H16" s="103">
        <v>7667333</v>
      </c>
      <c r="I16" s="103">
        <f t="shared" si="0"/>
        <v>8740759.620000001</v>
      </c>
    </row>
    <row r="17" spans="2:10" x14ac:dyDescent="0.25">
      <c r="B17" s="257" t="s">
        <v>1317</v>
      </c>
      <c r="C17" s="258" t="s">
        <v>1331</v>
      </c>
      <c r="D17" s="258" t="s">
        <v>1286</v>
      </c>
      <c r="E17" s="258"/>
      <c r="F17" s="145">
        <v>96620</v>
      </c>
      <c r="G17" s="145"/>
      <c r="H17" s="103">
        <v>21251533</v>
      </c>
      <c r="I17" s="103">
        <f t="shared" si="0"/>
        <v>24226747.620000001</v>
      </c>
    </row>
    <row r="18" spans="2:10" x14ac:dyDescent="0.25">
      <c r="B18" s="257" t="s">
        <v>1318</v>
      </c>
      <c r="C18" s="258" t="s">
        <v>1364</v>
      </c>
      <c r="D18" s="258" t="s">
        <v>1286</v>
      </c>
      <c r="E18" s="258"/>
      <c r="F18" s="145">
        <v>96620</v>
      </c>
      <c r="G18" s="145"/>
      <c r="H18" s="103">
        <v>7595000</v>
      </c>
      <c r="I18" s="103">
        <f t="shared" si="0"/>
        <v>8658300.0000000019</v>
      </c>
    </row>
    <row r="19" spans="2:10" x14ac:dyDescent="0.25">
      <c r="B19" s="257" t="s">
        <v>1319</v>
      </c>
      <c r="C19" s="258" t="s">
        <v>1364</v>
      </c>
      <c r="D19" s="258" t="s">
        <v>1286</v>
      </c>
      <c r="E19" s="258"/>
      <c r="F19" s="145">
        <v>96620</v>
      </c>
      <c r="G19" s="145"/>
      <c r="H19" s="103">
        <v>7161000</v>
      </c>
      <c r="I19" s="103">
        <f t="shared" si="0"/>
        <v>8163540.0000000009</v>
      </c>
    </row>
    <row r="20" spans="2:10" x14ac:dyDescent="0.25">
      <c r="B20" s="257" t="s">
        <v>1320</v>
      </c>
      <c r="C20" s="258" t="s">
        <v>1364</v>
      </c>
      <c r="D20" s="258" t="s">
        <v>1286</v>
      </c>
      <c r="E20" s="258"/>
      <c r="F20" s="145">
        <v>96620</v>
      </c>
      <c r="G20" s="145"/>
      <c r="H20" s="103">
        <v>7161000</v>
      </c>
      <c r="I20" s="103">
        <f t="shared" si="0"/>
        <v>8163540.0000000009</v>
      </c>
    </row>
    <row r="21" spans="2:10" x14ac:dyDescent="0.25">
      <c r="B21" s="257" t="s">
        <v>1022</v>
      </c>
      <c r="C21" s="258" t="s">
        <v>1331</v>
      </c>
      <c r="D21" s="258" t="s">
        <v>1335</v>
      </c>
      <c r="E21" s="258"/>
      <c r="F21" s="145">
        <v>83132</v>
      </c>
      <c r="G21" s="145"/>
      <c r="H21" s="103">
        <v>35414400</v>
      </c>
      <c r="I21" s="103">
        <f t="shared" si="0"/>
        <v>40372416.000000007</v>
      </c>
    </row>
    <row r="22" spans="2:10" x14ac:dyDescent="0.25">
      <c r="B22" s="257" t="s">
        <v>1303</v>
      </c>
      <c r="C22" s="258" t="s">
        <v>1332</v>
      </c>
      <c r="D22" s="258" t="s">
        <v>1335</v>
      </c>
      <c r="E22" s="258"/>
      <c r="F22" s="145">
        <v>85999</v>
      </c>
      <c r="G22" s="145"/>
      <c r="H22" s="103">
        <v>23951199</v>
      </c>
      <c r="I22" s="103">
        <f t="shared" si="0"/>
        <v>27304366.860000003</v>
      </c>
    </row>
    <row r="23" spans="2:10" x14ac:dyDescent="0.25">
      <c r="B23" s="257" t="s">
        <v>1310</v>
      </c>
      <c r="C23" s="258" t="s">
        <v>1332</v>
      </c>
      <c r="D23" s="258" t="s">
        <v>1335</v>
      </c>
      <c r="E23" s="258"/>
      <c r="F23" s="145">
        <v>85999</v>
      </c>
      <c r="G23" s="145"/>
      <c r="H23" s="103">
        <v>10527990</v>
      </c>
      <c r="I23" s="103">
        <f t="shared" si="0"/>
        <v>12001908.600000001</v>
      </c>
    </row>
    <row r="24" spans="2:10" x14ac:dyDescent="0.25">
      <c r="B24" s="257" t="s">
        <v>1284</v>
      </c>
      <c r="C24" s="258" t="s">
        <v>1331</v>
      </c>
      <c r="D24" s="258" t="s">
        <v>1336</v>
      </c>
      <c r="E24" s="258"/>
      <c r="F24" s="145">
        <v>83141</v>
      </c>
      <c r="G24" s="145"/>
      <c r="H24" s="103">
        <v>37266133</v>
      </c>
      <c r="I24" s="103">
        <f t="shared" si="0"/>
        <v>42483391.620000005</v>
      </c>
      <c r="J24" s="104">
        <f>+I24</f>
        <v>42483391.620000005</v>
      </c>
    </row>
    <row r="25" spans="2:10" x14ac:dyDescent="0.25">
      <c r="B25" s="257" t="s">
        <v>1275</v>
      </c>
      <c r="C25" s="258" t="s">
        <v>1331</v>
      </c>
      <c r="D25" s="258" t="s">
        <v>1336</v>
      </c>
      <c r="E25" s="258"/>
      <c r="F25" s="145">
        <v>83141</v>
      </c>
      <c r="G25" s="145"/>
      <c r="H25" s="103">
        <v>39233600</v>
      </c>
      <c r="I25" s="103">
        <f t="shared" si="0"/>
        <v>44726304.000000007</v>
      </c>
      <c r="J25" s="104">
        <f t="shared" ref="J25:J26" si="1">+I25</f>
        <v>44726304.000000007</v>
      </c>
    </row>
    <row r="26" spans="2:10" x14ac:dyDescent="0.25">
      <c r="B26" s="257" t="s">
        <v>1292</v>
      </c>
      <c r="C26" s="258" t="s">
        <v>1332</v>
      </c>
      <c r="D26" s="258" t="s">
        <v>1336</v>
      </c>
      <c r="E26" s="258"/>
      <c r="F26" s="145">
        <v>83141</v>
      </c>
      <c r="G26" s="145"/>
      <c r="H26" s="103">
        <v>26899134</v>
      </c>
      <c r="I26" s="103">
        <f t="shared" si="0"/>
        <v>30665012.760000002</v>
      </c>
      <c r="J26" s="104">
        <f t="shared" si="1"/>
        <v>30665012.760000002</v>
      </c>
    </row>
    <row r="27" spans="2:10" x14ac:dyDescent="0.25">
      <c r="B27" s="257" t="s">
        <v>1280</v>
      </c>
      <c r="C27" s="258" t="s">
        <v>1331</v>
      </c>
      <c r="D27" s="258" t="s">
        <v>1032</v>
      </c>
      <c r="E27" s="258"/>
      <c r="F27" s="145">
        <v>83121</v>
      </c>
      <c r="G27" s="145"/>
      <c r="H27" s="103">
        <v>35414400</v>
      </c>
      <c r="I27" s="103">
        <f t="shared" si="0"/>
        <v>40372416.000000007</v>
      </c>
    </row>
    <row r="28" spans="2:10" x14ac:dyDescent="0.25">
      <c r="B28" s="257" t="s">
        <v>1278</v>
      </c>
      <c r="C28" s="258" t="s">
        <v>1331</v>
      </c>
      <c r="D28" s="258" t="s">
        <v>1032</v>
      </c>
      <c r="E28" s="258"/>
      <c r="F28" s="145">
        <v>83121</v>
      </c>
      <c r="G28" s="145"/>
      <c r="H28" s="103">
        <v>35414400</v>
      </c>
      <c r="I28" s="103">
        <f t="shared" si="0"/>
        <v>40372416.000000007</v>
      </c>
    </row>
    <row r="29" spans="2:10" x14ac:dyDescent="0.25">
      <c r="B29" s="257" t="s">
        <v>1281</v>
      </c>
      <c r="C29" s="258" t="s">
        <v>1331</v>
      </c>
      <c r="D29" s="258" t="s">
        <v>1032</v>
      </c>
      <c r="E29" s="258"/>
      <c r="F29" s="145">
        <v>83121</v>
      </c>
      <c r="G29" s="145"/>
      <c r="H29" s="103">
        <v>35414400</v>
      </c>
      <c r="I29" s="103">
        <f t="shared" si="0"/>
        <v>40372416.000000007</v>
      </c>
    </row>
    <row r="30" spans="2:10" x14ac:dyDescent="0.25">
      <c r="B30" s="257" t="s">
        <v>1279</v>
      </c>
      <c r="C30" s="258" t="s">
        <v>1331</v>
      </c>
      <c r="D30" s="258" t="s">
        <v>1032</v>
      </c>
      <c r="E30" s="258"/>
      <c r="F30" s="145">
        <v>83913</v>
      </c>
      <c r="G30" s="145"/>
      <c r="H30" s="103">
        <v>35414400</v>
      </c>
      <c r="I30" s="103">
        <f t="shared" si="0"/>
        <v>40372416.000000007</v>
      </c>
    </row>
    <row r="31" spans="2:10" x14ac:dyDescent="0.25">
      <c r="B31" s="257" t="s">
        <v>1305</v>
      </c>
      <c r="C31" s="258" t="s">
        <v>1331</v>
      </c>
      <c r="D31" s="258" t="s">
        <v>1333</v>
      </c>
      <c r="E31" s="258"/>
      <c r="F31" s="145">
        <v>83121</v>
      </c>
      <c r="G31" s="145"/>
      <c r="H31" s="103">
        <v>30785067</v>
      </c>
      <c r="I31" s="103">
        <f t="shared" si="0"/>
        <v>35094976.380000003</v>
      </c>
      <c r="J31" s="104">
        <f>+I31</f>
        <v>35094976.380000003</v>
      </c>
    </row>
    <row r="32" spans="2:10" x14ac:dyDescent="0.25">
      <c r="B32" s="257" t="s">
        <v>1304</v>
      </c>
      <c r="C32" s="258" t="s">
        <v>1331</v>
      </c>
      <c r="D32" s="258" t="s">
        <v>1333</v>
      </c>
      <c r="E32" s="258"/>
      <c r="F32" s="145">
        <v>83141</v>
      </c>
      <c r="G32" s="145"/>
      <c r="H32" s="103">
        <v>30785067</v>
      </c>
      <c r="I32" s="103">
        <f t="shared" si="0"/>
        <v>35094976.380000003</v>
      </c>
      <c r="J32" s="104">
        <f>+I32</f>
        <v>35094976.380000003</v>
      </c>
    </row>
    <row r="33" spans="2:10" x14ac:dyDescent="0.25">
      <c r="B33" s="257" t="s">
        <v>1287</v>
      </c>
      <c r="C33" s="258" t="s">
        <v>1331</v>
      </c>
      <c r="D33" s="258" t="s">
        <v>1329</v>
      </c>
      <c r="E33" s="258"/>
      <c r="F33" s="145">
        <v>82221</v>
      </c>
      <c r="G33" s="145"/>
      <c r="H33" s="103">
        <v>36918933</v>
      </c>
      <c r="I33" s="103">
        <f t="shared" si="0"/>
        <v>42087583.620000005</v>
      </c>
    </row>
    <row r="34" spans="2:10" x14ac:dyDescent="0.25">
      <c r="B34" s="257" t="s">
        <v>1308</v>
      </c>
      <c r="C34" s="258" t="s">
        <v>1331</v>
      </c>
      <c r="D34" s="258" t="s">
        <v>1328</v>
      </c>
      <c r="E34" s="258"/>
      <c r="F34" s="145">
        <v>82120</v>
      </c>
      <c r="G34" s="145"/>
      <c r="H34" s="103">
        <v>11804800</v>
      </c>
      <c r="I34" s="103">
        <f t="shared" ref="I34:I52" si="2">+H34*(1+$I$1)</f>
        <v>13457472.000000002</v>
      </c>
      <c r="J34" s="104">
        <f>+I34</f>
        <v>13457472.000000002</v>
      </c>
    </row>
    <row r="35" spans="2:10" x14ac:dyDescent="0.25">
      <c r="B35" s="257" t="s">
        <v>1274</v>
      </c>
      <c r="C35" s="258" t="s">
        <v>1331</v>
      </c>
      <c r="D35" s="258" t="s">
        <v>1328</v>
      </c>
      <c r="E35" s="258"/>
      <c r="F35" s="145">
        <v>82120</v>
      </c>
      <c r="G35" s="145"/>
      <c r="H35" s="103">
        <v>12342400</v>
      </c>
      <c r="I35" s="103">
        <f t="shared" si="2"/>
        <v>14070336.000000002</v>
      </c>
      <c r="J35" s="104">
        <f t="shared" ref="J35:J39" si="3">+I35</f>
        <v>14070336.000000002</v>
      </c>
    </row>
    <row r="36" spans="2:10" x14ac:dyDescent="0.25">
      <c r="B36" s="257" t="s">
        <v>1311</v>
      </c>
      <c r="C36" s="258" t="s">
        <v>1332</v>
      </c>
      <c r="D36" s="258" t="s">
        <v>1328</v>
      </c>
      <c r="E36" s="258"/>
      <c r="F36" s="145">
        <v>82199</v>
      </c>
      <c r="G36" s="145"/>
      <c r="H36" s="103">
        <v>10352533</v>
      </c>
      <c r="I36" s="103">
        <f t="shared" si="2"/>
        <v>11801887.620000001</v>
      </c>
      <c r="J36" s="104">
        <f t="shared" si="3"/>
        <v>11801887.620000001</v>
      </c>
    </row>
    <row r="37" spans="2:10" x14ac:dyDescent="0.25">
      <c r="B37" s="257" t="s">
        <v>1277</v>
      </c>
      <c r="C37" s="258" t="s">
        <v>1332</v>
      </c>
      <c r="D37" s="258" t="s">
        <v>1328</v>
      </c>
      <c r="E37" s="258"/>
      <c r="F37" s="145">
        <v>82199</v>
      </c>
      <c r="G37" s="145"/>
      <c r="H37" s="103">
        <v>12194933</v>
      </c>
      <c r="I37" s="103">
        <f t="shared" si="2"/>
        <v>13902223.620000001</v>
      </c>
      <c r="J37" s="104">
        <f t="shared" si="3"/>
        <v>13902223.620000001</v>
      </c>
    </row>
    <row r="38" spans="2:10" x14ac:dyDescent="0.25">
      <c r="B38" s="257" t="s">
        <v>1309</v>
      </c>
      <c r="C38" s="258" t="s">
        <v>1332</v>
      </c>
      <c r="D38" s="258" t="s">
        <v>1328</v>
      </c>
      <c r="E38" s="258"/>
      <c r="F38" s="145">
        <v>82199</v>
      </c>
      <c r="G38" s="145"/>
      <c r="H38" s="103">
        <v>3070666</v>
      </c>
      <c r="I38" s="103">
        <f t="shared" si="2"/>
        <v>3500559.24</v>
      </c>
      <c r="J38" s="104">
        <f t="shared" si="3"/>
        <v>3500559.24</v>
      </c>
    </row>
    <row r="39" spans="2:10" x14ac:dyDescent="0.25">
      <c r="B39" s="257" t="s">
        <v>1276</v>
      </c>
      <c r="C39" s="258" t="s">
        <v>1332</v>
      </c>
      <c r="D39" s="258" t="s">
        <v>1328</v>
      </c>
      <c r="E39" s="258"/>
      <c r="F39" s="145">
        <v>85999</v>
      </c>
      <c r="G39" s="145"/>
      <c r="H39" s="103">
        <v>25351200</v>
      </c>
      <c r="I39" s="103">
        <f t="shared" si="2"/>
        <v>28900368.000000004</v>
      </c>
      <c r="J39" s="104">
        <f t="shared" si="3"/>
        <v>28900368.000000004</v>
      </c>
    </row>
    <row r="40" spans="2:10" x14ac:dyDescent="0.25">
      <c r="B40" s="257" t="s">
        <v>1283</v>
      </c>
      <c r="C40" s="258" t="s">
        <v>1331</v>
      </c>
      <c r="D40" s="258" t="s">
        <v>1338</v>
      </c>
      <c r="E40" s="258"/>
      <c r="F40" s="145">
        <v>85999</v>
      </c>
      <c r="G40" s="145"/>
      <c r="H40" s="103">
        <v>35414400</v>
      </c>
      <c r="I40" s="103">
        <f t="shared" si="2"/>
        <v>40372416.000000007</v>
      </c>
    </row>
    <row r="41" spans="2:10" x14ac:dyDescent="0.25">
      <c r="B41" s="257" t="s">
        <v>1282</v>
      </c>
      <c r="C41" s="258" t="s">
        <v>1331</v>
      </c>
      <c r="D41" s="258" t="s">
        <v>1338</v>
      </c>
      <c r="E41" s="258"/>
      <c r="F41" s="145">
        <v>85999</v>
      </c>
      <c r="G41" s="145"/>
      <c r="H41" s="103">
        <v>35414400</v>
      </c>
      <c r="I41" s="103">
        <f t="shared" si="2"/>
        <v>40372416.000000007</v>
      </c>
    </row>
    <row r="42" spans="2:10" x14ac:dyDescent="0.25">
      <c r="B42" s="257" t="s">
        <v>1301</v>
      </c>
      <c r="C42" s="258" t="s">
        <v>1331</v>
      </c>
      <c r="D42" s="258" t="s">
        <v>1334</v>
      </c>
      <c r="E42" s="258"/>
      <c r="F42" s="145">
        <v>83131</v>
      </c>
      <c r="G42" s="145"/>
      <c r="H42" s="103">
        <v>33678400</v>
      </c>
      <c r="I42" s="103">
        <f t="shared" si="2"/>
        <v>38393376.000000007</v>
      </c>
      <c r="J42" s="104">
        <f>+I42</f>
        <v>38393376.000000007</v>
      </c>
    </row>
    <row r="43" spans="2:10" x14ac:dyDescent="0.25">
      <c r="B43" s="257" t="s">
        <v>1295</v>
      </c>
      <c r="C43" s="258" t="s">
        <v>1332</v>
      </c>
      <c r="D43" s="258" t="s">
        <v>1334</v>
      </c>
      <c r="E43" s="258"/>
      <c r="F43" s="145">
        <v>83132</v>
      </c>
      <c r="G43" s="145"/>
      <c r="H43" s="103">
        <v>29302933</v>
      </c>
      <c r="I43" s="103">
        <f t="shared" si="2"/>
        <v>33405343.620000005</v>
      </c>
      <c r="J43" s="104">
        <f t="shared" ref="J43:J52" si="4">+I43</f>
        <v>33405343.620000005</v>
      </c>
    </row>
    <row r="44" spans="2:10" x14ac:dyDescent="0.25">
      <c r="B44" s="257" t="s">
        <v>1291</v>
      </c>
      <c r="C44" s="258" t="s">
        <v>1331</v>
      </c>
      <c r="D44" s="258" t="s">
        <v>1334</v>
      </c>
      <c r="E44" s="258"/>
      <c r="F44" s="145">
        <v>83132</v>
      </c>
      <c r="G44" s="145"/>
      <c r="H44" s="103">
        <v>35414400</v>
      </c>
      <c r="I44" s="103">
        <f t="shared" si="2"/>
        <v>40372416.000000007</v>
      </c>
      <c r="J44" s="104">
        <f t="shared" si="4"/>
        <v>40372416.000000007</v>
      </c>
    </row>
    <row r="45" spans="2:10" x14ac:dyDescent="0.25">
      <c r="B45" s="257" t="s">
        <v>1296</v>
      </c>
      <c r="C45" s="258" t="s">
        <v>1332</v>
      </c>
      <c r="D45" s="258" t="s">
        <v>1334</v>
      </c>
      <c r="E45" s="258"/>
      <c r="F45" s="145">
        <v>83132</v>
      </c>
      <c r="G45" s="145"/>
      <c r="H45" s="103">
        <v>19950933</v>
      </c>
      <c r="I45" s="103">
        <f t="shared" si="2"/>
        <v>22744063.620000001</v>
      </c>
      <c r="J45" s="104">
        <f t="shared" si="4"/>
        <v>22744063.620000001</v>
      </c>
    </row>
    <row r="46" spans="2:10" x14ac:dyDescent="0.25">
      <c r="B46" s="257" t="s">
        <v>1293</v>
      </c>
      <c r="C46" s="258" t="s">
        <v>1331</v>
      </c>
      <c r="D46" s="258" t="s">
        <v>1334</v>
      </c>
      <c r="E46" s="258"/>
      <c r="F46" s="145">
        <v>83132</v>
      </c>
      <c r="G46" s="145"/>
      <c r="H46" s="103">
        <v>37729067</v>
      </c>
      <c r="I46" s="103">
        <f t="shared" si="2"/>
        <v>43011136.380000003</v>
      </c>
      <c r="J46" s="104">
        <f t="shared" si="4"/>
        <v>43011136.380000003</v>
      </c>
    </row>
    <row r="47" spans="2:10" x14ac:dyDescent="0.25">
      <c r="B47" s="257" t="s">
        <v>1294</v>
      </c>
      <c r="C47" s="258" t="s">
        <v>1331</v>
      </c>
      <c r="D47" s="258" t="s">
        <v>1334</v>
      </c>
      <c r="E47" s="258"/>
      <c r="F47" s="145">
        <v>83132</v>
      </c>
      <c r="G47" s="145"/>
      <c r="H47" s="103">
        <v>35414400</v>
      </c>
      <c r="I47" s="103">
        <f t="shared" si="2"/>
        <v>40372416.000000007</v>
      </c>
      <c r="J47" s="104">
        <f t="shared" si="4"/>
        <v>40372416.000000007</v>
      </c>
    </row>
    <row r="48" spans="2:10" x14ac:dyDescent="0.25">
      <c r="B48" s="257" t="s">
        <v>1299</v>
      </c>
      <c r="C48" s="258" t="s">
        <v>1331</v>
      </c>
      <c r="D48" s="258" t="s">
        <v>1334</v>
      </c>
      <c r="E48" s="258"/>
      <c r="F48" s="145">
        <v>83141</v>
      </c>
      <c r="G48" s="145"/>
      <c r="H48" s="103">
        <v>37729067</v>
      </c>
      <c r="I48" s="103">
        <f t="shared" si="2"/>
        <v>43011136.380000003</v>
      </c>
      <c r="J48" s="104">
        <f t="shared" si="4"/>
        <v>43011136.380000003</v>
      </c>
    </row>
    <row r="49" spans="2:10" x14ac:dyDescent="0.25">
      <c r="B49" s="257" t="s">
        <v>1290</v>
      </c>
      <c r="C49" s="258" t="s">
        <v>1331</v>
      </c>
      <c r="D49" s="258" t="s">
        <v>1334</v>
      </c>
      <c r="E49" s="258"/>
      <c r="F49" s="145">
        <v>83142</v>
      </c>
      <c r="G49" s="145"/>
      <c r="H49" s="103">
        <v>37729067</v>
      </c>
      <c r="I49" s="103">
        <f t="shared" si="2"/>
        <v>43011136.380000003</v>
      </c>
      <c r="J49" s="104">
        <f t="shared" si="4"/>
        <v>43011136.380000003</v>
      </c>
    </row>
    <row r="50" spans="2:10" x14ac:dyDescent="0.25">
      <c r="B50" s="257" t="s">
        <v>1289</v>
      </c>
      <c r="C50" s="258" t="s">
        <v>1331</v>
      </c>
      <c r="D50" s="258" t="s">
        <v>1334</v>
      </c>
      <c r="E50" s="258"/>
      <c r="F50" s="145">
        <v>85999</v>
      </c>
      <c r="G50" s="145"/>
      <c r="H50" s="103">
        <v>38539200</v>
      </c>
      <c r="I50" s="103">
        <f t="shared" si="2"/>
        <v>43934688.000000007</v>
      </c>
      <c r="J50" s="104">
        <f t="shared" si="4"/>
        <v>43934688.000000007</v>
      </c>
    </row>
    <row r="51" spans="2:10" x14ac:dyDescent="0.25">
      <c r="B51" s="257" t="s">
        <v>1298</v>
      </c>
      <c r="C51" s="258" t="s">
        <v>1331</v>
      </c>
      <c r="D51" s="258" t="s">
        <v>1337</v>
      </c>
      <c r="E51" s="258"/>
      <c r="F51" s="145">
        <v>83913</v>
      </c>
      <c r="G51" s="145"/>
      <c r="H51" s="103">
        <v>35414400</v>
      </c>
      <c r="I51" s="103">
        <f t="shared" si="2"/>
        <v>40372416.000000007</v>
      </c>
      <c r="J51" s="104">
        <f t="shared" si="4"/>
        <v>40372416.000000007</v>
      </c>
    </row>
    <row r="52" spans="2:10" x14ac:dyDescent="0.25">
      <c r="B52" s="257" t="s">
        <v>1297</v>
      </c>
      <c r="C52" s="258" t="s">
        <v>1331</v>
      </c>
      <c r="D52" s="258" t="s">
        <v>1337</v>
      </c>
      <c r="E52" s="258"/>
      <c r="F52" s="145">
        <v>85999</v>
      </c>
      <c r="G52" s="145"/>
      <c r="H52" s="103">
        <v>35414400</v>
      </c>
      <c r="I52" s="103">
        <f t="shared" si="2"/>
        <v>40372416.000000007</v>
      </c>
      <c r="J52" s="104">
        <f t="shared" si="4"/>
        <v>40372416.000000007</v>
      </c>
    </row>
    <row r="54" spans="2:10" x14ac:dyDescent="0.25">
      <c r="H54" s="103"/>
    </row>
    <row r="55" spans="2:10" x14ac:dyDescent="0.25">
      <c r="B55" s="97"/>
      <c r="C55" s="97"/>
      <c r="D55" s="97"/>
      <c r="E55" s="97"/>
      <c r="F55" s="101"/>
      <c r="G55" s="101"/>
      <c r="H55" s="97"/>
    </row>
    <row r="56" spans="2:10" x14ac:dyDescent="0.25">
      <c r="B56" t="s">
        <v>1326</v>
      </c>
      <c r="C56" s="97"/>
      <c r="D56" s="98"/>
      <c r="E56" s="98"/>
      <c r="F56" s="99"/>
      <c r="G56" s="99"/>
      <c r="H56" s="103">
        <f>SUBTOTAL(9,H2:H55)</f>
        <v>1294643921</v>
      </c>
      <c r="I56" s="103">
        <f t="shared" ref="I56:J56" si="5">SUBTOTAL(9,I2:I55)</f>
        <v>1475894069.9400005</v>
      </c>
      <c r="J56" s="103">
        <f t="shared" si="5"/>
        <v>702698052.00000012</v>
      </c>
    </row>
    <row r="57" spans="2:10" x14ac:dyDescent="0.25">
      <c r="B57" s="97"/>
      <c r="C57" s="97"/>
      <c r="D57" s="98"/>
      <c r="E57" s="98"/>
      <c r="F57" s="102"/>
      <c r="G57" s="102"/>
      <c r="H57" s="97"/>
      <c r="I57" s="104"/>
    </row>
    <row r="58" spans="2:10" x14ac:dyDescent="0.25">
      <c r="B58" s="97"/>
      <c r="C58" s="97"/>
      <c r="D58" s="100"/>
      <c r="E58" s="100"/>
      <c r="F58" s="96"/>
      <c r="G58" s="96"/>
      <c r="H58" s="97"/>
    </row>
    <row r="59" spans="2:10" x14ac:dyDescent="0.25">
      <c r="B59" t="s">
        <v>1300</v>
      </c>
      <c r="F59">
        <v>83321</v>
      </c>
      <c r="H59" s="103">
        <v>3900000</v>
      </c>
      <c r="I59" s="103">
        <f>+H59*(1+$I$1)</f>
        <v>4446000.0000000009</v>
      </c>
    </row>
    <row r="60" spans="2:10" x14ac:dyDescent="0.25">
      <c r="B60" s="97"/>
      <c r="C60" s="97"/>
      <c r="D60" s="98"/>
      <c r="E60" s="98"/>
      <c r="F60" s="99"/>
      <c r="G60" s="99"/>
      <c r="H60" s="97"/>
    </row>
    <row r="61" spans="2:10" x14ac:dyDescent="0.25">
      <c r="B61" s="97"/>
      <c r="C61" s="97"/>
      <c r="D61" s="98"/>
      <c r="E61" s="98"/>
      <c r="F61" s="99"/>
      <c r="G61" s="99"/>
      <c r="H61" s="97"/>
    </row>
    <row r="62" spans="2:10" x14ac:dyDescent="0.25">
      <c r="B62" s="95"/>
      <c r="C62" s="95"/>
      <c r="D62" s="98"/>
      <c r="E62" s="98"/>
      <c r="F62" s="99"/>
      <c r="G62" s="99"/>
      <c r="H62" s="97"/>
    </row>
    <row r="63" spans="2:10" x14ac:dyDescent="0.25">
      <c r="B63" s="97"/>
      <c r="C63" s="97"/>
      <c r="D63" s="98"/>
      <c r="E63" s="98"/>
      <c r="F63" s="96"/>
      <c r="G63" s="96"/>
      <c r="H63" s="97"/>
    </row>
    <row r="64" spans="2:10" x14ac:dyDescent="0.25">
      <c r="B64" s="97"/>
      <c r="C64" s="97"/>
      <c r="D64" s="98"/>
      <c r="E64" s="98"/>
      <c r="F64" s="96"/>
      <c r="G64" s="96"/>
      <c r="H64" s="97"/>
    </row>
    <row r="65" spans="2:14" x14ac:dyDescent="0.25">
      <c r="B65" t="s">
        <v>1496</v>
      </c>
      <c r="C65" s="271">
        <v>44935</v>
      </c>
      <c r="D65" s="271">
        <v>44942</v>
      </c>
      <c r="E65" t="s">
        <v>1495</v>
      </c>
      <c r="F65" s="271">
        <v>45104</v>
      </c>
      <c r="H65" s="271"/>
      <c r="J65" s="271"/>
    </row>
    <row r="66" spans="2:14" x14ac:dyDescent="0.25">
      <c r="B66">
        <v>1</v>
      </c>
      <c r="C66">
        <v>22</v>
      </c>
      <c r="D66">
        <v>15</v>
      </c>
      <c r="E66">
        <v>4</v>
      </c>
      <c r="F66">
        <v>27</v>
      </c>
      <c r="I66" s="256" t="s">
        <v>1331</v>
      </c>
      <c r="J66" s="261">
        <f>+$C$72</f>
        <v>3800000</v>
      </c>
      <c r="K66" s="256" t="s">
        <v>1487</v>
      </c>
      <c r="L66" s="261">
        <f>+$C$73</f>
        <v>2880000</v>
      </c>
    </row>
    <row r="67" spans="2:14" x14ac:dyDescent="0.25">
      <c r="I67" s="267">
        <v>39814</v>
      </c>
      <c r="J67" s="266">
        <f>+C77</f>
        <v>2786674</v>
      </c>
      <c r="K67" s="267">
        <v>39814</v>
      </c>
      <c r="L67" s="266">
        <f>+C78</f>
        <v>2112000</v>
      </c>
    </row>
    <row r="68" spans="2:14" x14ac:dyDescent="0.25">
      <c r="B68" t="s">
        <v>1494</v>
      </c>
      <c r="C68" s="270">
        <v>9.2799999999999994E-2</v>
      </c>
      <c r="I68" s="265" t="s">
        <v>1484</v>
      </c>
      <c r="J68" s="263">
        <f>+J66</f>
        <v>3800000</v>
      </c>
      <c r="K68" s="265" t="s">
        <v>1484</v>
      </c>
      <c r="L68" s="263">
        <f>+L66</f>
        <v>2880000</v>
      </c>
    </row>
    <row r="69" spans="2:14" x14ac:dyDescent="0.25">
      <c r="C69" s="259"/>
      <c r="I69" s="265" t="s">
        <v>1483</v>
      </c>
      <c r="J69" s="263">
        <f>+J66</f>
        <v>3800000</v>
      </c>
      <c r="K69" s="265" t="s">
        <v>1483</v>
      </c>
      <c r="L69" s="263">
        <f>+L66</f>
        <v>2880000</v>
      </c>
    </row>
    <row r="70" spans="2:14" x14ac:dyDescent="0.25">
      <c r="B70" t="s">
        <v>1493</v>
      </c>
      <c r="C70" s="259" t="s">
        <v>1492</v>
      </c>
      <c r="D70" t="s">
        <v>1491</v>
      </c>
      <c r="E70" t="s">
        <v>1490</v>
      </c>
      <c r="I70" s="265" t="s">
        <v>1482</v>
      </c>
      <c r="J70" s="263">
        <f>+J66</f>
        <v>3800000</v>
      </c>
      <c r="K70" s="265" t="s">
        <v>1482</v>
      </c>
      <c r="L70" s="263">
        <f>+L66</f>
        <v>2880000</v>
      </c>
    </row>
    <row r="71" spans="2:14" x14ac:dyDescent="0.25">
      <c r="B71" t="s">
        <v>1489</v>
      </c>
      <c r="C71" s="259">
        <f>MROUND(4256000*(1+$C$68),1)</f>
        <v>4650957</v>
      </c>
      <c r="D71" s="259">
        <f>MROUND(C71/30,1)</f>
        <v>155032</v>
      </c>
      <c r="E71" s="259">
        <f>MROUND(C71/2,1)</f>
        <v>2325479</v>
      </c>
      <c r="F71">
        <v>155032</v>
      </c>
      <c r="I71" s="265" t="s">
        <v>1478</v>
      </c>
      <c r="J71" s="263">
        <f>+J66</f>
        <v>3800000</v>
      </c>
      <c r="K71" s="265" t="s">
        <v>1478</v>
      </c>
      <c r="L71" s="263">
        <f>+L66</f>
        <v>2880000</v>
      </c>
    </row>
    <row r="72" spans="2:14" x14ac:dyDescent="0.25">
      <c r="B72" t="s">
        <v>1477</v>
      </c>
      <c r="C72" s="259">
        <v>3800000</v>
      </c>
      <c r="D72" s="259">
        <f>MROUND(C72/30,1)</f>
        <v>126667</v>
      </c>
      <c r="E72" s="259">
        <f>MROUND(C72/2,1)</f>
        <v>1900000</v>
      </c>
      <c r="F72">
        <v>126473</v>
      </c>
      <c r="G72" s="260"/>
      <c r="I72" s="264">
        <v>46539</v>
      </c>
      <c r="J72" s="263">
        <f>+$F$77</f>
        <v>3420009</v>
      </c>
      <c r="K72" s="264">
        <v>46539</v>
      </c>
      <c r="L72" s="263">
        <f>+$F$78</f>
        <v>2592000</v>
      </c>
    </row>
    <row r="73" spans="2:14" x14ac:dyDescent="0.25">
      <c r="B73" t="s">
        <v>1476</v>
      </c>
      <c r="C73" s="259">
        <v>2880000</v>
      </c>
      <c r="D73" s="259">
        <f>MROUND(C73/30,1)</f>
        <v>96000</v>
      </c>
      <c r="E73" s="259">
        <f>MROUND(C73/2,1)</f>
        <v>1440000</v>
      </c>
      <c r="F73">
        <v>95875</v>
      </c>
      <c r="I73" s="262" t="s">
        <v>1327</v>
      </c>
      <c r="J73" s="261">
        <f>+SUM(J67:J72)</f>
        <v>21406683</v>
      </c>
      <c r="K73" s="262" t="s">
        <v>1327</v>
      </c>
      <c r="L73" s="261">
        <f>+SUM(L67:L72)</f>
        <v>16224000</v>
      </c>
    </row>
    <row r="74" spans="2:14" x14ac:dyDescent="0.25">
      <c r="B74" t="s">
        <v>1488</v>
      </c>
      <c r="C74" s="259">
        <v>2000000</v>
      </c>
      <c r="D74" s="259">
        <f>MROUND(C74/30,1)</f>
        <v>66667</v>
      </c>
      <c r="E74" s="259">
        <f>MROUND(C74/2,1)</f>
        <v>1000000</v>
      </c>
      <c r="F74">
        <v>65277</v>
      </c>
      <c r="I74" s="269"/>
      <c r="J74" s="268"/>
      <c r="K74" s="269"/>
      <c r="L74" s="268"/>
    </row>
    <row r="75" spans="2:14" x14ac:dyDescent="0.25">
      <c r="C75" s="259"/>
      <c r="D75" s="259"/>
      <c r="E75" s="259"/>
      <c r="I75" s="256" t="s">
        <v>1331</v>
      </c>
      <c r="J75" s="261">
        <f>+$C$72</f>
        <v>3800000</v>
      </c>
      <c r="K75" s="256" t="s">
        <v>1487</v>
      </c>
      <c r="L75" s="261">
        <f>+$C$73</f>
        <v>2880000</v>
      </c>
      <c r="M75" s="256" t="s">
        <v>1486</v>
      </c>
      <c r="N75" s="261">
        <f>+C74</f>
        <v>2000000</v>
      </c>
    </row>
    <row r="76" spans="2:14" x14ac:dyDescent="0.25">
      <c r="B76" t="s">
        <v>1485</v>
      </c>
      <c r="C76" s="259" t="s">
        <v>1480</v>
      </c>
      <c r="D76" s="259"/>
      <c r="E76" s="259"/>
      <c r="F76" t="s">
        <v>1479</v>
      </c>
      <c r="G76" t="s">
        <v>1327</v>
      </c>
      <c r="I76" s="267">
        <v>42370</v>
      </c>
      <c r="J76" s="266">
        <f>+D81</f>
        <v>1900000</v>
      </c>
      <c r="K76" s="267">
        <v>42370</v>
      </c>
      <c r="L76" s="266">
        <f>+D82</f>
        <v>1440000</v>
      </c>
      <c r="M76" s="267">
        <v>42370</v>
      </c>
      <c r="N76" s="266">
        <f>+D83</f>
        <v>1000000</v>
      </c>
    </row>
    <row r="77" spans="2:14" x14ac:dyDescent="0.25">
      <c r="B77" t="s">
        <v>1477</v>
      </c>
      <c r="C77" s="103">
        <f>+(D72*C66)</f>
        <v>2786674</v>
      </c>
      <c r="D77" s="103"/>
      <c r="E77" s="103">
        <f>+(C72*E66)</f>
        <v>15200000</v>
      </c>
      <c r="F77" s="103">
        <f>+(D72*F66)</f>
        <v>3420009</v>
      </c>
      <c r="G77" s="104">
        <f>+SUM(C77:F77)</f>
        <v>21406683</v>
      </c>
      <c r="I77" s="265" t="s">
        <v>1484</v>
      </c>
      <c r="J77" s="263">
        <f>+J75</f>
        <v>3800000</v>
      </c>
      <c r="K77" s="265" t="s">
        <v>1484</v>
      </c>
      <c r="L77" s="263">
        <f>+L75</f>
        <v>2880000</v>
      </c>
      <c r="M77" s="265" t="s">
        <v>1484</v>
      </c>
      <c r="N77" s="263">
        <f>+N75</f>
        <v>2000000</v>
      </c>
    </row>
    <row r="78" spans="2:14" x14ac:dyDescent="0.25">
      <c r="B78" t="s">
        <v>1476</v>
      </c>
      <c r="C78" s="103">
        <f>+(D73*C66)</f>
        <v>2112000</v>
      </c>
      <c r="D78" s="103"/>
      <c r="E78" s="103">
        <f>+(C73*E66)</f>
        <v>11520000</v>
      </c>
      <c r="F78" s="103">
        <f>+(D73*F66)</f>
        <v>2592000</v>
      </c>
      <c r="G78" s="104">
        <f>+SUM(C78:F78)</f>
        <v>16224000</v>
      </c>
      <c r="I78" s="265" t="s">
        <v>1483</v>
      </c>
      <c r="J78" s="263">
        <f>+J75</f>
        <v>3800000</v>
      </c>
      <c r="K78" s="265" t="s">
        <v>1483</v>
      </c>
      <c r="L78" s="263">
        <f>+L75</f>
        <v>2880000</v>
      </c>
      <c r="M78" s="265" t="s">
        <v>1483</v>
      </c>
      <c r="N78" s="263">
        <f>+N75</f>
        <v>2000000</v>
      </c>
    </row>
    <row r="79" spans="2:14" x14ac:dyDescent="0.25">
      <c r="C79" s="259"/>
      <c r="D79" s="259"/>
      <c r="E79" s="259"/>
      <c r="I79" s="265" t="s">
        <v>1482</v>
      </c>
      <c r="J79" s="263">
        <f>+J75</f>
        <v>3800000</v>
      </c>
      <c r="K79" s="265" t="s">
        <v>1482</v>
      </c>
      <c r="L79" s="263">
        <f>+L75</f>
        <v>2880000</v>
      </c>
      <c r="M79" s="265" t="s">
        <v>1482</v>
      </c>
      <c r="N79" s="263">
        <f>+N75</f>
        <v>2000000</v>
      </c>
    </row>
    <row r="80" spans="2:14" x14ac:dyDescent="0.25">
      <c r="B80" t="s">
        <v>1481</v>
      </c>
      <c r="C80" s="259" t="s">
        <v>1480</v>
      </c>
      <c r="D80" s="259"/>
      <c r="E80" s="259"/>
      <c r="F80" t="s">
        <v>1479</v>
      </c>
      <c r="G80" t="s">
        <v>1327</v>
      </c>
      <c r="I80" s="265" t="s">
        <v>1478</v>
      </c>
      <c r="J80" s="263">
        <f>+J75</f>
        <v>3800000</v>
      </c>
      <c r="K80" s="265" t="s">
        <v>1478</v>
      </c>
      <c r="L80" s="263">
        <f>+L75</f>
        <v>2880000</v>
      </c>
      <c r="M80" s="265" t="s">
        <v>1478</v>
      </c>
      <c r="N80" s="263">
        <f>+N75</f>
        <v>2000000</v>
      </c>
    </row>
    <row r="81" spans="2:14" x14ac:dyDescent="0.25">
      <c r="B81" t="s">
        <v>1477</v>
      </c>
      <c r="C81" s="103"/>
      <c r="D81" s="103">
        <f>+E72</f>
        <v>1900000</v>
      </c>
      <c r="E81" s="103">
        <f>+C72*$E$66</f>
        <v>15200000</v>
      </c>
      <c r="F81" s="103">
        <f>+(D72*$F$66)</f>
        <v>3420009</v>
      </c>
      <c r="G81" s="104">
        <f>+SUM(C81:F81)</f>
        <v>20520009</v>
      </c>
      <c r="I81" s="264">
        <v>46539</v>
      </c>
      <c r="J81" s="263">
        <f>+$F$77</f>
        <v>3420009</v>
      </c>
      <c r="K81" s="264">
        <v>46539</v>
      </c>
      <c r="L81" s="263">
        <f>+$F$78</f>
        <v>2592000</v>
      </c>
      <c r="M81" s="264">
        <v>46539</v>
      </c>
      <c r="N81" s="263">
        <f>+F83</f>
        <v>1800009</v>
      </c>
    </row>
    <row r="82" spans="2:14" x14ac:dyDescent="0.25">
      <c r="B82" t="s">
        <v>1476</v>
      </c>
      <c r="C82" s="103"/>
      <c r="D82" s="103">
        <f>+E73</f>
        <v>1440000</v>
      </c>
      <c r="E82" s="103">
        <f>+C73*$E$66</f>
        <v>11520000</v>
      </c>
      <c r="F82" s="103">
        <f>+(D73*$F$66)</f>
        <v>2592000</v>
      </c>
      <c r="G82" s="104">
        <f>+SUM(C82:F82)</f>
        <v>15552000</v>
      </c>
      <c r="I82" s="262" t="s">
        <v>1327</v>
      </c>
      <c r="J82" s="261">
        <f>+SUM(J76:J81)</f>
        <v>20520009</v>
      </c>
      <c r="K82" s="262" t="s">
        <v>1327</v>
      </c>
      <c r="L82" s="261">
        <f>+SUM(L76:L81)</f>
        <v>15552000</v>
      </c>
      <c r="M82" s="262" t="s">
        <v>1327</v>
      </c>
      <c r="N82" s="261">
        <f>+SUM(N76:N81)</f>
        <v>10800009</v>
      </c>
    </row>
    <row r="83" spans="2:14" x14ac:dyDescent="0.25">
      <c r="B83" t="s">
        <v>1475</v>
      </c>
      <c r="C83" s="103"/>
      <c r="D83" s="103">
        <f>+E74</f>
        <v>1000000</v>
      </c>
      <c r="E83" s="103">
        <f>+C74*$E$66</f>
        <v>8000000</v>
      </c>
      <c r="F83" s="103">
        <f>+(D74*$F$66)</f>
        <v>1800009</v>
      </c>
      <c r="G83" s="104">
        <f>+SUM(C83:F83)</f>
        <v>10800009</v>
      </c>
    </row>
    <row r="84" spans="2:14" x14ac:dyDescent="0.25">
      <c r="C84" s="103"/>
      <c r="D84" s="103"/>
      <c r="E84" s="103"/>
      <c r="F84" s="103"/>
      <c r="G84" s="104"/>
    </row>
    <row r="85" spans="2:14" x14ac:dyDescent="0.25">
      <c r="C85" s="103"/>
      <c r="D85" s="103"/>
      <c r="E85" s="103"/>
      <c r="F85" s="103"/>
      <c r="G85" s="104"/>
    </row>
    <row r="86" spans="2:14" x14ac:dyDescent="0.25">
      <c r="C86" s="259"/>
    </row>
    <row r="87" spans="2:14" x14ac:dyDescent="0.25">
      <c r="B87" t="s">
        <v>1474</v>
      </c>
      <c r="C87" s="293" t="s">
        <v>1331</v>
      </c>
      <c r="D87" s="293"/>
      <c r="E87" s="294" t="s">
        <v>1473</v>
      </c>
      <c r="F87" s="294"/>
      <c r="G87" s="294" t="s">
        <v>1472</v>
      </c>
      <c r="H87" s="294"/>
    </row>
    <row r="88" spans="2:14" x14ac:dyDescent="0.25">
      <c r="B88" t="s">
        <v>1338</v>
      </c>
      <c r="C88" s="259"/>
      <c r="D88" s="259"/>
    </row>
    <row r="89" spans="2:14" x14ac:dyDescent="0.25">
      <c r="B89" t="s">
        <v>1329</v>
      </c>
      <c r="C89" s="259"/>
      <c r="D89" s="260"/>
      <c r="I89" s="256" t="s">
        <v>1493</v>
      </c>
      <c r="J89" s="272">
        <v>2023</v>
      </c>
      <c r="K89" s="272">
        <v>2024</v>
      </c>
      <c r="L89" s="256" t="s">
        <v>1497</v>
      </c>
    </row>
    <row r="90" spans="2:14" x14ac:dyDescent="0.25">
      <c r="B90" t="s">
        <v>1032</v>
      </c>
      <c r="C90" s="259"/>
      <c r="D90" s="259"/>
      <c r="I90" s="258" t="s">
        <v>1489</v>
      </c>
      <c r="J90" s="266">
        <v>4256000</v>
      </c>
      <c r="K90" s="266">
        <f>+C71</f>
        <v>4650957</v>
      </c>
      <c r="L90" s="263">
        <f>+K90-J90</f>
        <v>394957</v>
      </c>
    </row>
    <row r="91" spans="2:14" x14ac:dyDescent="0.25">
      <c r="B91" s="273" t="s">
        <v>1471</v>
      </c>
      <c r="C91" s="259"/>
      <c r="D91" s="259"/>
      <c r="F91" s="260"/>
      <c r="I91" s="258" t="s">
        <v>1477</v>
      </c>
      <c r="J91" s="266">
        <v>3472000</v>
      </c>
      <c r="K91" s="266">
        <f t="shared" ref="K91:K93" si="6">+C72</f>
        <v>3800000</v>
      </c>
      <c r="L91" s="263">
        <f t="shared" ref="L91:L93" si="7">+K91-J91</f>
        <v>328000</v>
      </c>
    </row>
    <row r="92" spans="2:14" x14ac:dyDescent="0.25">
      <c r="B92" t="s">
        <v>1470</v>
      </c>
      <c r="C92" s="259"/>
      <c r="D92" s="259"/>
      <c r="I92" s="258" t="s">
        <v>1476</v>
      </c>
      <c r="J92" s="266">
        <v>2632000</v>
      </c>
      <c r="K92" s="266">
        <f t="shared" si="6"/>
        <v>2880000</v>
      </c>
      <c r="L92" s="263">
        <f t="shared" si="7"/>
        <v>248000</v>
      </c>
    </row>
    <row r="93" spans="2:14" x14ac:dyDescent="0.25">
      <c r="B93" t="s">
        <v>1469</v>
      </c>
      <c r="C93" s="259"/>
      <c r="E93" s="259"/>
      <c r="F93" s="104"/>
      <c r="G93" s="104"/>
      <c r="I93" s="258" t="s">
        <v>1488</v>
      </c>
      <c r="J93" s="266">
        <v>1792000</v>
      </c>
      <c r="K93" s="266">
        <f t="shared" si="6"/>
        <v>2000000</v>
      </c>
      <c r="L93" s="263">
        <f t="shared" si="7"/>
        <v>208000</v>
      </c>
    </row>
    <row r="94" spans="2:14" x14ac:dyDescent="0.25">
      <c r="B94" t="s">
        <v>1468</v>
      </c>
      <c r="C94" s="259"/>
      <c r="D94" s="259"/>
      <c r="E94" s="259"/>
      <c r="F94" s="259"/>
    </row>
    <row r="95" spans="2:14" x14ac:dyDescent="0.25">
      <c r="B95" t="s">
        <v>1335</v>
      </c>
      <c r="C95" s="259"/>
      <c r="D95" s="259"/>
      <c r="E95" s="259"/>
      <c r="F95" s="259"/>
      <c r="K95" s="256" t="s">
        <v>1487</v>
      </c>
      <c r="L95" s="261">
        <f>+$C$73</f>
        <v>2880000</v>
      </c>
    </row>
    <row r="96" spans="2:14" x14ac:dyDescent="0.25">
      <c r="B96" t="s">
        <v>1335</v>
      </c>
      <c r="C96" s="259"/>
      <c r="D96" s="259"/>
      <c r="E96" s="259"/>
      <c r="F96" s="259"/>
      <c r="K96" s="267"/>
      <c r="L96" s="266"/>
    </row>
    <row r="97" spans="2:12" x14ac:dyDescent="0.25">
      <c r="B97" t="s">
        <v>1334</v>
      </c>
      <c r="C97" s="259"/>
      <c r="D97" s="259"/>
      <c r="E97" s="259"/>
      <c r="K97" s="265" t="s">
        <v>1484</v>
      </c>
      <c r="L97" s="263">
        <f>+L95</f>
        <v>2880000</v>
      </c>
    </row>
    <row r="98" spans="2:12" x14ac:dyDescent="0.25">
      <c r="B98" t="s">
        <v>1334</v>
      </c>
      <c r="C98" s="259"/>
      <c r="D98" s="259"/>
      <c r="E98" s="259"/>
      <c r="F98" s="259"/>
      <c r="H98" s="259"/>
      <c r="K98" s="265" t="s">
        <v>1483</v>
      </c>
      <c r="L98" s="263">
        <f>+L95</f>
        <v>2880000</v>
      </c>
    </row>
    <row r="99" spans="2:12" x14ac:dyDescent="0.25">
      <c r="B99" t="s">
        <v>1336</v>
      </c>
      <c r="C99" s="259"/>
      <c r="D99" s="259"/>
      <c r="E99" s="259"/>
      <c r="F99" s="259"/>
      <c r="K99" s="265" t="s">
        <v>1482</v>
      </c>
      <c r="L99" s="263">
        <f>+L95</f>
        <v>2880000</v>
      </c>
    </row>
    <row r="100" spans="2:12" x14ac:dyDescent="0.25">
      <c r="B100" t="s">
        <v>1337</v>
      </c>
      <c r="C100" s="259"/>
      <c r="D100" s="259"/>
      <c r="E100" s="259"/>
      <c r="K100" s="265" t="s">
        <v>1478</v>
      </c>
      <c r="L100" s="263">
        <f>+L95</f>
        <v>2880000</v>
      </c>
    </row>
    <row r="101" spans="2:12" x14ac:dyDescent="0.25">
      <c r="B101" t="s">
        <v>1467</v>
      </c>
      <c r="C101" s="259"/>
      <c r="D101" s="259"/>
      <c r="E101" s="259"/>
      <c r="K101" s="264">
        <v>46539</v>
      </c>
      <c r="L101" s="263">
        <f>+$F$78</f>
        <v>2592000</v>
      </c>
    </row>
    <row r="102" spans="2:12" x14ac:dyDescent="0.25">
      <c r="B102" t="s">
        <v>775</v>
      </c>
      <c r="C102" s="259"/>
      <c r="E102" s="259"/>
      <c r="F102" s="259"/>
      <c r="J102">
        <v>1</v>
      </c>
      <c r="K102" s="262" t="s">
        <v>1327</v>
      </c>
      <c r="L102" s="261">
        <f>+SUM(L96:L101)</f>
        <v>14112000</v>
      </c>
    </row>
    <row r="103" spans="2:12" x14ac:dyDescent="0.25">
      <c r="C103" s="259"/>
    </row>
    <row r="104" spans="2:12" x14ac:dyDescent="0.25">
      <c r="B104" t="s">
        <v>1381</v>
      </c>
      <c r="C104" s="259"/>
      <c r="D104" s="260"/>
      <c r="F104" s="260"/>
      <c r="H104" s="260"/>
      <c r="I104" s="260"/>
    </row>
    <row r="105" spans="2:12" x14ac:dyDescent="0.25">
      <c r="C105" s="259"/>
      <c r="I105" s="104"/>
    </row>
    <row r="106" spans="2:12" x14ac:dyDescent="0.25">
      <c r="C106" s="259"/>
      <c r="I106" s="256" t="s">
        <v>1493</v>
      </c>
      <c r="J106" s="272">
        <v>2024</v>
      </c>
      <c r="K106" s="256" t="s">
        <v>1497</v>
      </c>
    </row>
    <row r="107" spans="2:12" x14ac:dyDescent="0.25">
      <c r="I107" s="258" t="s">
        <v>1489</v>
      </c>
      <c r="J107" s="266">
        <v>4650957</v>
      </c>
      <c r="K107" s="266">
        <v>394957</v>
      </c>
    </row>
    <row r="108" spans="2:12" x14ac:dyDescent="0.25">
      <c r="I108" s="258" t="s">
        <v>1477</v>
      </c>
      <c r="J108" s="266">
        <v>3800000</v>
      </c>
      <c r="K108" s="266">
        <v>328000</v>
      </c>
    </row>
    <row r="109" spans="2:12" x14ac:dyDescent="0.25">
      <c r="I109" s="258" t="s">
        <v>1476</v>
      </c>
      <c r="J109" s="266">
        <v>2880000</v>
      </c>
      <c r="K109" s="266">
        <v>248000</v>
      </c>
    </row>
    <row r="110" spans="2:12" x14ac:dyDescent="0.25">
      <c r="I110" s="258" t="s">
        <v>1488</v>
      </c>
      <c r="J110" s="266">
        <v>2000000</v>
      </c>
      <c r="K110" s="266">
        <v>208000</v>
      </c>
    </row>
  </sheetData>
  <autoFilter ref="B1:I52"/>
  <sortState ref="B2:H52">
    <sortCondition ref="D2:D52"/>
    <sortCondition ref="F2:F52"/>
  </sortState>
  <mergeCells count="3">
    <mergeCell ref="C87:D87"/>
    <mergeCell ref="E87:F87"/>
    <mergeCell ref="G87:H87"/>
  </mergeCells>
  <pageMargins left="0.7" right="0.7" top="0.75" bottom="0.75" header="0.3" footer="0.3"/>
  <pageSetup scale="4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R149"/>
  <sheetViews>
    <sheetView topLeftCell="A106" zoomScale="80" zoomScaleNormal="80" workbookViewId="0">
      <selection activeCell="R4" sqref="R4"/>
    </sheetView>
  </sheetViews>
  <sheetFormatPr baseColWidth="10" defaultRowHeight="15" x14ac:dyDescent="0.25"/>
  <cols>
    <col min="1" max="7" width="11.42578125" style="97"/>
    <col min="8" max="8" width="60.140625" style="153" customWidth="1"/>
    <col min="9" max="11" width="11.42578125" style="97"/>
    <col min="12" max="12" width="65.28515625" style="97" customWidth="1"/>
    <col min="13" max="13" width="20.85546875" style="97" customWidth="1"/>
    <col min="14" max="16384" width="11.42578125" style="97"/>
  </cols>
  <sheetData>
    <row r="1" spans="2:18" ht="38.25" x14ac:dyDescent="0.25">
      <c r="B1" s="152" t="s">
        <v>1054</v>
      </c>
      <c r="C1" s="152" t="s">
        <v>1055</v>
      </c>
      <c r="D1" s="152" t="s">
        <v>1056</v>
      </c>
      <c r="E1" s="152" t="s">
        <v>0</v>
      </c>
      <c r="F1" s="152" t="s">
        <v>1</v>
      </c>
      <c r="G1" s="152" t="s">
        <v>2</v>
      </c>
      <c r="H1" s="1" t="s">
        <v>3</v>
      </c>
      <c r="I1" s="1" t="s">
        <v>4</v>
      </c>
      <c r="J1" s="1" t="s">
        <v>5</v>
      </c>
      <c r="K1" s="1" t="s">
        <v>6</v>
      </c>
      <c r="L1" s="1" t="s">
        <v>1271</v>
      </c>
      <c r="M1" s="5" t="s">
        <v>1270</v>
      </c>
      <c r="N1" s="1" t="s">
        <v>7</v>
      </c>
      <c r="O1" s="5" t="s">
        <v>1339</v>
      </c>
      <c r="P1" s="5" t="s">
        <v>1340</v>
      </c>
      <c r="Q1" s="5" t="s">
        <v>1341</v>
      </c>
    </row>
    <row r="2" spans="2:18" ht="178.5" x14ac:dyDescent="0.25">
      <c r="B2" s="5" t="s">
        <v>1052</v>
      </c>
      <c r="C2" s="5" t="s">
        <v>1070</v>
      </c>
      <c r="D2" s="5">
        <v>3843099</v>
      </c>
      <c r="E2" s="5" t="s">
        <v>1029</v>
      </c>
      <c r="F2" s="5" t="s">
        <v>1015</v>
      </c>
      <c r="G2" s="5" t="s">
        <v>554</v>
      </c>
      <c r="H2" s="5" t="s">
        <v>581</v>
      </c>
      <c r="I2" s="105">
        <v>1</v>
      </c>
      <c r="J2" s="5" t="s">
        <v>584</v>
      </c>
      <c r="K2" s="5" t="s">
        <v>555</v>
      </c>
      <c r="L2" s="5" t="s">
        <v>585</v>
      </c>
      <c r="M2" s="109">
        <v>4560000</v>
      </c>
      <c r="N2" s="5">
        <v>1</v>
      </c>
      <c r="O2" s="5" t="s">
        <v>524</v>
      </c>
      <c r="P2" s="5" t="s">
        <v>1392</v>
      </c>
      <c r="Q2" s="5"/>
    </row>
    <row r="3" spans="2:18" ht="165.75" x14ac:dyDescent="0.25">
      <c r="B3" s="5" t="s">
        <v>1052</v>
      </c>
      <c r="C3" s="5" t="s">
        <v>1053</v>
      </c>
      <c r="D3" s="5">
        <v>4717401</v>
      </c>
      <c r="E3" s="5" t="s">
        <v>1032</v>
      </c>
      <c r="F3" s="5" t="s">
        <v>1033</v>
      </c>
      <c r="G3" s="5" t="s">
        <v>1034</v>
      </c>
      <c r="H3" s="5" t="s">
        <v>1061</v>
      </c>
      <c r="I3" s="5">
        <v>1</v>
      </c>
      <c r="J3" s="5"/>
      <c r="K3" s="5" t="s">
        <v>1035</v>
      </c>
      <c r="L3" s="5" t="s">
        <v>1036</v>
      </c>
      <c r="M3" s="109">
        <v>22000000</v>
      </c>
      <c r="N3" s="5">
        <v>1</v>
      </c>
      <c r="O3" s="5" t="s">
        <v>351</v>
      </c>
      <c r="P3" s="5" t="s">
        <v>1334</v>
      </c>
      <c r="Q3" s="5"/>
    </row>
    <row r="4" spans="2:18" ht="127.5" x14ac:dyDescent="0.25">
      <c r="B4" s="5" t="s">
        <v>1052</v>
      </c>
      <c r="C4" s="5" t="s">
        <v>1053</v>
      </c>
      <c r="D4" s="5">
        <v>4717401</v>
      </c>
      <c r="E4" s="5" t="s">
        <v>1032</v>
      </c>
      <c r="F4" s="5" t="s">
        <v>1033</v>
      </c>
      <c r="G4" s="5" t="s">
        <v>1034</v>
      </c>
      <c r="H4" s="5" t="s">
        <v>1062</v>
      </c>
      <c r="I4" s="5">
        <v>2</v>
      </c>
      <c r="J4" s="5"/>
      <c r="K4" s="5" t="s">
        <v>1035</v>
      </c>
      <c r="L4" s="5" t="s">
        <v>1037</v>
      </c>
      <c r="M4" s="109">
        <v>900000</v>
      </c>
      <c r="N4" s="5">
        <v>1</v>
      </c>
      <c r="O4" s="5" t="s">
        <v>351</v>
      </c>
      <c r="P4" s="5" t="s">
        <v>1334</v>
      </c>
      <c r="Q4" s="5"/>
    </row>
    <row r="5" spans="2:18" ht="178.5" x14ac:dyDescent="0.25">
      <c r="B5" s="5" t="s">
        <v>1052</v>
      </c>
      <c r="C5" s="5" t="s">
        <v>1053</v>
      </c>
      <c r="D5" s="5">
        <v>4717401</v>
      </c>
      <c r="E5" s="5" t="s">
        <v>1032</v>
      </c>
      <c r="F5" s="5" t="s">
        <v>1033</v>
      </c>
      <c r="G5" s="5" t="s">
        <v>1034</v>
      </c>
      <c r="H5" s="5" t="s">
        <v>1063</v>
      </c>
      <c r="I5" s="5">
        <v>1</v>
      </c>
      <c r="J5" s="5"/>
      <c r="K5" s="5" t="s">
        <v>1035</v>
      </c>
      <c r="L5" s="5" t="s">
        <v>1038</v>
      </c>
      <c r="M5" s="109">
        <v>1000000</v>
      </c>
      <c r="N5" s="5">
        <v>1</v>
      </c>
      <c r="O5" s="5" t="s">
        <v>351</v>
      </c>
      <c r="P5" s="5" t="s">
        <v>1334</v>
      </c>
      <c r="Q5" s="5"/>
    </row>
    <row r="6" spans="2:18" ht="191.25" x14ac:dyDescent="0.25">
      <c r="B6" s="5" t="s">
        <v>1052</v>
      </c>
      <c r="C6" s="5" t="s">
        <v>1053</v>
      </c>
      <c r="D6" s="5">
        <v>4717401</v>
      </c>
      <c r="E6" s="5" t="s">
        <v>1032</v>
      </c>
      <c r="F6" s="5" t="s">
        <v>1033</v>
      </c>
      <c r="G6" s="5" t="s">
        <v>1034</v>
      </c>
      <c r="H6" s="5" t="s">
        <v>1064</v>
      </c>
      <c r="I6" s="5">
        <v>1</v>
      </c>
      <c r="J6" s="5"/>
      <c r="K6" s="5" t="s">
        <v>1035</v>
      </c>
      <c r="L6" s="5" t="s">
        <v>1039</v>
      </c>
      <c r="M6" s="109">
        <v>2500000</v>
      </c>
      <c r="N6" s="5">
        <v>1</v>
      </c>
      <c r="O6" s="5" t="s">
        <v>351</v>
      </c>
      <c r="P6" s="5" t="s">
        <v>1334</v>
      </c>
      <c r="Q6" s="5"/>
    </row>
    <row r="7" spans="2:18" ht="127.5" x14ac:dyDescent="0.25">
      <c r="B7" s="5" t="s">
        <v>1052</v>
      </c>
      <c r="C7" s="5" t="s">
        <v>1053</v>
      </c>
      <c r="D7" s="5">
        <v>4717401</v>
      </c>
      <c r="E7" s="5" t="s">
        <v>1032</v>
      </c>
      <c r="F7" s="5" t="s">
        <v>1033</v>
      </c>
      <c r="G7" s="5" t="s">
        <v>1034</v>
      </c>
      <c r="H7" s="5" t="s">
        <v>1065</v>
      </c>
      <c r="I7" s="5">
        <v>1</v>
      </c>
      <c r="J7" s="5"/>
      <c r="K7" s="5" t="s">
        <v>1035</v>
      </c>
      <c r="L7" s="5" t="s">
        <v>1040</v>
      </c>
      <c r="M7" s="109">
        <v>3900000</v>
      </c>
      <c r="N7" s="5">
        <v>1</v>
      </c>
      <c r="O7" s="5" t="s">
        <v>524</v>
      </c>
      <c r="P7" s="5" t="s">
        <v>1334</v>
      </c>
      <c r="Q7" s="5"/>
    </row>
    <row r="8" spans="2:18" ht="204" x14ac:dyDescent="0.25">
      <c r="B8" s="5" t="s">
        <v>1052</v>
      </c>
      <c r="C8" s="5" t="s">
        <v>1053</v>
      </c>
      <c r="D8" s="5">
        <v>4717401</v>
      </c>
      <c r="E8" s="5" t="s">
        <v>1032</v>
      </c>
      <c r="F8" s="5" t="s">
        <v>1033</v>
      </c>
      <c r="G8" s="5" t="s">
        <v>1034</v>
      </c>
      <c r="H8" s="5" t="s">
        <v>1066</v>
      </c>
      <c r="I8" s="5">
        <v>1</v>
      </c>
      <c r="J8" s="5"/>
      <c r="K8" s="5" t="s">
        <v>1035</v>
      </c>
      <c r="L8" s="5" t="s">
        <v>1041</v>
      </c>
      <c r="M8" s="109">
        <v>1200000</v>
      </c>
      <c r="N8" s="5">
        <v>1</v>
      </c>
      <c r="O8" s="5" t="s">
        <v>524</v>
      </c>
      <c r="P8" s="5" t="s">
        <v>1334</v>
      </c>
      <c r="Q8" s="5"/>
    </row>
    <row r="9" spans="2:18" ht="76.5" x14ac:dyDescent="0.25">
      <c r="B9" s="5" t="s">
        <v>1052</v>
      </c>
      <c r="C9" s="5" t="s">
        <v>1053</v>
      </c>
      <c r="D9" s="5">
        <v>45250</v>
      </c>
      <c r="E9" s="5" t="s">
        <v>1026</v>
      </c>
      <c r="F9" s="5" t="s">
        <v>685</v>
      </c>
      <c r="G9" s="5" t="s">
        <v>667</v>
      </c>
      <c r="H9" s="5" t="s">
        <v>680</v>
      </c>
      <c r="I9" s="5">
        <v>30</v>
      </c>
      <c r="J9" s="5" t="s">
        <v>669</v>
      </c>
      <c r="K9" s="109" t="s">
        <v>669</v>
      </c>
      <c r="L9" s="5" t="s">
        <v>681</v>
      </c>
      <c r="M9" s="109">
        <v>195000000</v>
      </c>
      <c r="N9" s="5">
        <v>1</v>
      </c>
      <c r="O9" s="5" t="s">
        <v>18</v>
      </c>
      <c r="P9" s="5" t="s">
        <v>1334</v>
      </c>
      <c r="Q9" s="5" t="s">
        <v>1396</v>
      </c>
      <c r="R9" s="5"/>
    </row>
    <row r="10" spans="2:18" ht="178.5" x14ac:dyDescent="0.25">
      <c r="B10" s="5" t="s">
        <v>1057</v>
      </c>
      <c r="C10" s="5" t="s">
        <v>1074</v>
      </c>
      <c r="D10" s="5">
        <v>3811106</v>
      </c>
      <c r="E10" s="5" t="s">
        <v>1030</v>
      </c>
      <c r="F10" s="5" t="s">
        <v>8</v>
      </c>
      <c r="G10" s="5" t="s">
        <v>58</v>
      </c>
      <c r="H10" s="5" t="s">
        <v>165</v>
      </c>
      <c r="I10" s="5">
        <v>3</v>
      </c>
      <c r="J10" s="5" t="s">
        <v>11</v>
      </c>
      <c r="K10" s="5" t="s">
        <v>23</v>
      </c>
      <c r="L10" s="5"/>
      <c r="M10" s="109">
        <v>1290000</v>
      </c>
      <c r="N10" s="5">
        <v>1</v>
      </c>
      <c r="O10" s="5" t="s">
        <v>18</v>
      </c>
      <c r="P10" s="5" t="s">
        <v>1392</v>
      </c>
      <c r="Q10" s="5"/>
    </row>
    <row r="11" spans="2:18" ht="76.5" x14ac:dyDescent="0.25">
      <c r="B11" s="5" t="s">
        <v>1057</v>
      </c>
      <c r="C11" s="5" t="s">
        <v>1074</v>
      </c>
      <c r="D11" s="5">
        <v>3811106</v>
      </c>
      <c r="E11" s="5" t="s">
        <v>1030</v>
      </c>
      <c r="F11" s="5" t="s">
        <v>8</v>
      </c>
      <c r="G11" s="5" t="s">
        <v>13</v>
      </c>
      <c r="H11" s="5" t="s">
        <v>166</v>
      </c>
      <c r="I11" s="5">
        <v>15</v>
      </c>
      <c r="J11" s="5" t="s">
        <v>11</v>
      </c>
      <c r="K11" s="5" t="s">
        <v>23</v>
      </c>
      <c r="L11" s="5"/>
      <c r="M11" s="109">
        <v>1935000</v>
      </c>
      <c r="N11" s="5">
        <v>1</v>
      </c>
      <c r="O11" s="5" t="s">
        <v>18</v>
      </c>
      <c r="P11" s="5" t="s">
        <v>1392</v>
      </c>
      <c r="Q11" s="5"/>
    </row>
    <row r="12" spans="2:18" ht="114.75" x14ac:dyDescent="0.25">
      <c r="B12" s="5" t="s">
        <v>1057</v>
      </c>
      <c r="C12" s="5" t="s">
        <v>1074</v>
      </c>
      <c r="D12" s="5">
        <v>3811106</v>
      </c>
      <c r="E12" s="5" t="s">
        <v>1030</v>
      </c>
      <c r="F12" s="5" t="s">
        <v>8</v>
      </c>
      <c r="G12" s="5" t="s">
        <v>210</v>
      </c>
      <c r="H12" s="5" t="s">
        <v>1009</v>
      </c>
      <c r="I12" s="5">
        <v>2</v>
      </c>
      <c r="J12" s="5"/>
      <c r="K12" s="5" t="s">
        <v>12</v>
      </c>
      <c r="L12" s="5" t="s">
        <v>211</v>
      </c>
      <c r="M12" s="109"/>
      <c r="N12" s="5">
        <v>1</v>
      </c>
      <c r="O12" s="5" t="s">
        <v>18</v>
      </c>
      <c r="P12" s="5" t="s">
        <v>1392</v>
      </c>
      <c r="Q12" s="5"/>
    </row>
    <row r="13" spans="2:18" ht="63.75" x14ac:dyDescent="0.25">
      <c r="B13" s="5" t="s">
        <v>1057</v>
      </c>
      <c r="C13" s="5" t="s">
        <v>1058</v>
      </c>
      <c r="D13" s="5">
        <v>47829</v>
      </c>
      <c r="E13" s="5" t="s">
        <v>1030</v>
      </c>
      <c r="F13" s="5" t="s">
        <v>8</v>
      </c>
      <c r="G13" s="5" t="s">
        <v>13</v>
      </c>
      <c r="H13" s="5" t="s">
        <v>14</v>
      </c>
      <c r="I13" s="5">
        <v>30</v>
      </c>
      <c r="J13" s="5" t="s">
        <v>15</v>
      </c>
      <c r="K13" s="5" t="s">
        <v>16</v>
      </c>
      <c r="L13" s="5" t="s">
        <v>17</v>
      </c>
      <c r="M13" s="109">
        <v>29000000</v>
      </c>
      <c r="N13" s="5">
        <v>1</v>
      </c>
      <c r="O13" s="5" t="s">
        <v>18</v>
      </c>
      <c r="P13" s="5" t="s">
        <v>1334</v>
      </c>
      <c r="Q13" s="5"/>
    </row>
    <row r="14" spans="2:18" ht="63.75" x14ac:dyDescent="0.25">
      <c r="B14" s="5" t="s">
        <v>1057</v>
      </c>
      <c r="C14" s="5" t="s">
        <v>1058</v>
      </c>
      <c r="D14" s="5">
        <v>47829</v>
      </c>
      <c r="E14" s="5" t="s">
        <v>1030</v>
      </c>
      <c r="F14" s="5" t="s">
        <v>8</v>
      </c>
      <c r="G14" s="5" t="s">
        <v>13</v>
      </c>
      <c r="H14" s="5" t="s">
        <v>19</v>
      </c>
      <c r="I14" s="5">
        <v>30</v>
      </c>
      <c r="J14" s="5" t="s">
        <v>15</v>
      </c>
      <c r="K14" s="5" t="s">
        <v>16</v>
      </c>
      <c r="L14" s="5" t="s">
        <v>20</v>
      </c>
      <c r="M14" s="109">
        <v>30000000</v>
      </c>
      <c r="N14" s="5">
        <v>1</v>
      </c>
      <c r="O14" s="5" t="s">
        <v>18</v>
      </c>
      <c r="P14" s="5" t="s">
        <v>1334</v>
      </c>
      <c r="Q14" s="5"/>
    </row>
    <row r="15" spans="2:18" ht="63.75" x14ac:dyDescent="0.25">
      <c r="B15" s="5" t="s">
        <v>1057</v>
      </c>
      <c r="C15" s="5" t="s">
        <v>1058</v>
      </c>
      <c r="D15" s="5">
        <v>47829</v>
      </c>
      <c r="E15" s="5" t="s">
        <v>1030</v>
      </c>
      <c r="F15" s="5" t="s">
        <v>8</v>
      </c>
      <c r="G15" s="5" t="s">
        <v>13</v>
      </c>
      <c r="H15" s="5" t="s">
        <v>21</v>
      </c>
      <c r="I15" s="5">
        <v>30</v>
      </c>
      <c r="J15" s="5" t="s">
        <v>15</v>
      </c>
      <c r="K15" s="5" t="s">
        <v>16</v>
      </c>
      <c r="L15" s="5" t="s">
        <v>20</v>
      </c>
      <c r="M15" s="109">
        <v>38870000</v>
      </c>
      <c r="N15" s="5">
        <v>1</v>
      </c>
      <c r="O15" s="5" t="s">
        <v>18</v>
      </c>
      <c r="P15" s="5" t="s">
        <v>1334</v>
      </c>
      <c r="Q15" s="5"/>
    </row>
    <row r="16" spans="2:18" ht="178.5" x14ac:dyDescent="0.25">
      <c r="B16" s="5" t="s">
        <v>1057</v>
      </c>
      <c r="C16" s="5" t="s">
        <v>1058</v>
      </c>
      <c r="D16" s="5">
        <v>47829</v>
      </c>
      <c r="E16" s="5" t="s">
        <v>1030</v>
      </c>
      <c r="F16" s="5" t="s">
        <v>8</v>
      </c>
      <c r="G16" s="5" t="s">
        <v>58</v>
      </c>
      <c r="H16" s="5" t="s">
        <v>61</v>
      </c>
      <c r="I16" s="5">
        <v>1</v>
      </c>
      <c r="J16" s="5" t="s">
        <v>11</v>
      </c>
      <c r="K16" s="5" t="s">
        <v>16</v>
      </c>
      <c r="L16" s="5" t="s">
        <v>62</v>
      </c>
      <c r="M16" s="109">
        <v>2500000</v>
      </c>
      <c r="N16" s="5">
        <v>1</v>
      </c>
      <c r="O16" s="5" t="s">
        <v>18</v>
      </c>
      <c r="P16" s="5" t="s">
        <v>1334</v>
      </c>
      <c r="Q16" s="5"/>
    </row>
    <row r="17" spans="2:17" ht="114.75" x14ac:dyDescent="0.25">
      <c r="B17" s="5" t="s">
        <v>1052</v>
      </c>
      <c r="C17" s="5" t="s">
        <v>1070</v>
      </c>
      <c r="D17" s="5">
        <v>3812104</v>
      </c>
      <c r="E17" s="5" t="s">
        <v>1030</v>
      </c>
      <c r="F17" s="5" t="s">
        <v>8</v>
      </c>
      <c r="G17" s="5" t="s">
        <v>13</v>
      </c>
      <c r="H17" s="5" t="s">
        <v>167</v>
      </c>
      <c r="I17" s="5">
        <v>2</v>
      </c>
      <c r="J17" s="5" t="s">
        <v>11</v>
      </c>
      <c r="K17" s="5" t="s">
        <v>23</v>
      </c>
      <c r="L17" s="5" t="s">
        <v>168</v>
      </c>
      <c r="M17" s="109">
        <v>1838000</v>
      </c>
      <c r="N17" s="5">
        <v>1</v>
      </c>
      <c r="O17" s="5" t="s">
        <v>18</v>
      </c>
      <c r="P17" s="5" t="s">
        <v>1392</v>
      </c>
      <c r="Q17" s="5"/>
    </row>
    <row r="18" spans="2:17" ht="114.75" x14ac:dyDescent="0.25">
      <c r="B18" s="5" t="s">
        <v>1052</v>
      </c>
      <c r="C18" s="5" t="s">
        <v>1070</v>
      </c>
      <c r="D18" s="5">
        <v>3812104</v>
      </c>
      <c r="E18" s="5" t="s">
        <v>1030</v>
      </c>
      <c r="F18" s="5" t="s">
        <v>8</v>
      </c>
      <c r="G18" s="5" t="s">
        <v>169</v>
      </c>
      <c r="H18" s="5" t="s">
        <v>170</v>
      </c>
      <c r="I18" s="5">
        <v>4</v>
      </c>
      <c r="J18" s="5" t="s">
        <v>11</v>
      </c>
      <c r="K18" s="5" t="s">
        <v>23</v>
      </c>
      <c r="L18" s="5" t="s">
        <v>171</v>
      </c>
      <c r="M18" s="109">
        <v>2876000</v>
      </c>
      <c r="N18" s="5">
        <v>1</v>
      </c>
      <c r="O18" s="5" t="s">
        <v>18</v>
      </c>
      <c r="P18" s="5" t="s">
        <v>1392</v>
      </c>
      <c r="Q18" s="5"/>
    </row>
    <row r="19" spans="2:17" ht="114.75" x14ac:dyDescent="0.25">
      <c r="B19" s="5" t="s">
        <v>1052</v>
      </c>
      <c r="C19" s="5" t="s">
        <v>1070</v>
      </c>
      <c r="D19" s="5">
        <v>3812104</v>
      </c>
      <c r="E19" s="5" t="s">
        <v>1030</v>
      </c>
      <c r="F19" s="5" t="s">
        <v>8</v>
      </c>
      <c r="G19" s="5" t="s">
        <v>1010</v>
      </c>
      <c r="H19" s="5" t="s">
        <v>212</v>
      </c>
      <c r="I19" s="5">
        <v>1</v>
      </c>
      <c r="J19" s="5"/>
      <c r="K19" s="5" t="s">
        <v>12</v>
      </c>
      <c r="L19" s="5" t="s">
        <v>213</v>
      </c>
      <c r="M19" s="109">
        <v>1299480</v>
      </c>
      <c r="N19" s="5">
        <v>1</v>
      </c>
      <c r="O19" s="5" t="s">
        <v>18</v>
      </c>
      <c r="P19" s="5" t="s">
        <v>1392</v>
      </c>
      <c r="Q19" s="5"/>
    </row>
    <row r="20" spans="2:17" ht="76.5" x14ac:dyDescent="0.25">
      <c r="B20" s="5" t="s">
        <v>1057</v>
      </c>
      <c r="C20" s="5" t="s">
        <v>1074</v>
      </c>
      <c r="D20" s="5">
        <v>3811106</v>
      </c>
      <c r="E20" s="5" t="s">
        <v>1026</v>
      </c>
      <c r="F20" s="5" t="s">
        <v>685</v>
      </c>
      <c r="G20" s="5" t="s">
        <v>671</v>
      </c>
      <c r="H20" s="5" t="s">
        <v>672</v>
      </c>
      <c r="I20" s="5">
        <v>2</v>
      </c>
      <c r="J20" s="5" t="s">
        <v>669</v>
      </c>
      <c r="K20" s="5" t="s">
        <v>669</v>
      </c>
      <c r="L20" s="5" t="s">
        <v>673</v>
      </c>
      <c r="M20" s="109">
        <v>1300000</v>
      </c>
      <c r="N20" s="5">
        <v>1</v>
      </c>
      <c r="O20" s="5" t="s">
        <v>18</v>
      </c>
      <c r="P20" s="5" t="s">
        <v>1392</v>
      </c>
      <c r="Q20" s="5"/>
    </row>
    <row r="21" spans="2:17" ht="76.5" x14ac:dyDescent="0.25">
      <c r="B21" s="5" t="s">
        <v>1057</v>
      </c>
      <c r="C21" s="5" t="s">
        <v>1074</v>
      </c>
      <c r="D21" s="5">
        <v>3811106</v>
      </c>
      <c r="E21" s="5" t="s">
        <v>1026</v>
      </c>
      <c r="F21" s="5" t="s">
        <v>685</v>
      </c>
      <c r="G21" s="5" t="s">
        <v>671</v>
      </c>
      <c r="H21" s="5" t="s">
        <v>674</v>
      </c>
      <c r="I21" s="5">
        <v>4</v>
      </c>
      <c r="J21" s="5" t="s">
        <v>669</v>
      </c>
      <c r="K21" s="5" t="s">
        <v>669</v>
      </c>
      <c r="L21" s="5" t="s">
        <v>675</v>
      </c>
      <c r="M21" s="109">
        <v>1960000</v>
      </c>
      <c r="N21" s="5">
        <v>1</v>
      </c>
      <c r="O21" s="5" t="s">
        <v>179</v>
      </c>
      <c r="P21" s="5" t="s">
        <v>1392</v>
      </c>
      <c r="Q21" s="5"/>
    </row>
    <row r="22" spans="2:17" ht="76.5" x14ac:dyDescent="0.25">
      <c r="B22" s="5" t="s">
        <v>1057</v>
      </c>
      <c r="C22" s="5" t="s">
        <v>1074</v>
      </c>
      <c r="D22" s="5">
        <v>3811106</v>
      </c>
      <c r="E22" s="5" t="s">
        <v>1026</v>
      </c>
      <c r="F22" s="5" t="s">
        <v>685</v>
      </c>
      <c r="G22" s="5" t="s">
        <v>671</v>
      </c>
      <c r="H22" s="5" t="s">
        <v>676</v>
      </c>
      <c r="I22" s="5">
        <v>7</v>
      </c>
      <c r="J22" s="5" t="s">
        <v>669</v>
      </c>
      <c r="K22" s="5" t="s">
        <v>669</v>
      </c>
      <c r="L22" s="5" t="s">
        <v>677</v>
      </c>
      <c r="M22" s="109">
        <v>1750000</v>
      </c>
      <c r="N22" s="5">
        <v>1</v>
      </c>
      <c r="O22" s="5" t="s">
        <v>18</v>
      </c>
      <c r="P22" s="5" t="s">
        <v>1392</v>
      </c>
      <c r="Q22" s="5"/>
    </row>
    <row r="23" spans="2:17" ht="76.5" x14ac:dyDescent="0.25">
      <c r="B23" s="5" t="s">
        <v>1057</v>
      </c>
      <c r="C23" s="5" t="s">
        <v>1074</v>
      </c>
      <c r="D23" s="5">
        <v>3811106</v>
      </c>
      <c r="E23" s="5" t="s">
        <v>1026</v>
      </c>
      <c r="F23" s="5" t="s">
        <v>685</v>
      </c>
      <c r="G23" s="5" t="s">
        <v>671</v>
      </c>
      <c r="H23" s="5" t="s">
        <v>678</v>
      </c>
      <c r="I23" s="5">
        <v>15</v>
      </c>
      <c r="J23" s="5" t="s">
        <v>669</v>
      </c>
      <c r="K23" s="5" t="s">
        <v>669</v>
      </c>
      <c r="L23" s="5" t="s">
        <v>679</v>
      </c>
      <c r="M23" s="109">
        <v>5250000</v>
      </c>
      <c r="N23" s="5">
        <v>1</v>
      </c>
      <c r="O23" s="5" t="s">
        <v>18</v>
      </c>
      <c r="P23" s="5" t="s">
        <v>1392</v>
      </c>
      <c r="Q23" s="5"/>
    </row>
    <row r="24" spans="2:17" ht="153" x14ac:dyDescent="0.25">
      <c r="B24" s="5" t="s">
        <v>1057</v>
      </c>
      <c r="C24" s="5" t="s">
        <v>1074</v>
      </c>
      <c r="D24" s="5">
        <v>3811106</v>
      </c>
      <c r="E24" s="5" t="s">
        <v>1028</v>
      </c>
      <c r="F24" s="5" t="s">
        <v>410</v>
      </c>
      <c r="G24" s="5" t="s">
        <v>411</v>
      </c>
      <c r="H24" s="5" t="s">
        <v>412</v>
      </c>
      <c r="I24" s="5">
        <v>52</v>
      </c>
      <c r="J24" s="5" t="s">
        <v>413</v>
      </c>
      <c r="K24" s="5"/>
      <c r="L24" s="5" t="s">
        <v>414</v>
      </c>
      <c r="M24" s="109">
        <v>7800000</v>
      </c>
      <c r="N24" s="5">
        <v>1</v>
      </c>
      <c r="O24" s="5" t="s">
        <v>18</v>
      </c>
      <c r="P24" s="5" t="s">
        <v>1392</v>
      </c>
      <c r="Q24" s="5"/>
    </row>
    <row r="25" spans="2:17" ht="102" x14ac:dyDescent="0.25">
      <c r="B25" s="5" t="s">
        <v>1057</v>
      </c>
      <c r="C25" s="5" t="s">
        <v>1074</v>
      </c>
      <c r="D25" s="5">
        <v>3811106</v>
      </c>
      <c r="E25" s="5" t="s">
        <v>1028</v>
      </c>
      <c r="F25" s="5" t="s">
        <v>410</v>
      </c>
      <c r="G25" s="5" t="s">
        <v>411</v>
      </c>
      <c r="H25" s="5" t="s">
        <v>418</v>
      </c>
      <c r="I25" s="5">
        <v>3</v>
      </c>
      <c r="J25" s="5" t="s">
        <v>419</v>
      </c>
      <c r="K25" s="5" t="s">
        <v>16</v>
      </c>
      <c r="L25" s="5" t="s">
        <v>420</v>
      </c>
      <c r="M25" s="109">
        <v>1050000</v>
      </c>
      <c r="N25" s="5">
        <v>1</v>
      </c>
      <c r="O25" s="5" t="s">
        <v>18</v>
      </c>
      <c r="P25" s="5" t="s">
        <v>1392</v>
      </c>
      <c r="Q25" s="5"/>
    </row>
    <row r="26" spans="2:17" ht="89.25" x14ac:dyDescent="0.25">
      <c r="B26" s="5" t="s">
        <v>1057</v>
      </c>
      <c r="C26" s="5" t="s">
        <v>1074</v>
      </c>
      <c r="D26" s="5">
        <v>3812201</v>
      </c>
      <c r="E26" s="5" t="s">
        <v>714</v>
      </c>
      <c r="F26" s="5" t="s">
        <v>1022</v>
      </c>
      <c r="G26" s="5" t="s">
        <v>220</v>
      </c>
      <c r="H26" s="5" t="s">
        <v>745</v>
      </c>
      <c r="I26" s="5">
        <v>1</v>
      </c>
      <c r="J26" s="5" t="s">
        <v>225</v>
      </c>
      <c r="K26" s="5" t="s">
        <v>222</v>
      </c>
      <c r="L26" s="5" t="s">
        <v>746</v>
      </c>
      <c r="M26" s="109">
        <v>1600000</v>
      </c>
      <c r="N26" s="5">
        <v>1</v>
      </c>
      <c r="O26" s="5" t="s">
        <v>18</v>
      </c>
      <c r="P26" s="5" t="s">
        <v>1392</v>
      </c>
      <c r="Q26" s="5"/>
    </row>
    <row r="27" spans="2:17" ht="89.25" x14ac:dyDescent="0.25">
      <c r="B27" s="5" t="s">
        <v>1057</v>
      </c>
      <c r="C27" s="5" t="s">
        <v>1074</v>
      </c>
      <c r="D27" s="5">
        <v>3811106</v>
      </c>
      <c r="E27" s="5" t="s">
        <v>714</v>
      </c>
      <c r="F27" s="5" t="s">
        <v>1022</v>
      </c>
      <c r="G27" s="5" t="s">
        <v>220</v>
      </c>
      <c r="H27" s="5" t="s">
        <v>747</v>
      </c>
      <c r="I27" s="5">
        <v>2</v>
      </c>
      <c r="J27" s="5" t="s">
        <v>225</v>
      </c>
      <c r="K27" s="5" t="s">
        <v>222</v>
      </c>
      <c r="L27" s="5" t="s">
        <v>748</v>
      </c>
      <c r="M27" s="109">
        <v>900000</v>
      </c>
      <c r="N27" s="5">
        <v>1</v>
      </c>
      <c r="O27" s="5" t="s">
        <v>18</v>
      </c>
      <c r="P27" s="5" t="s">
        <v>1392</v>
      </c>
      <c r="Q27" s="5"/>
    </row>
    <row r="28" spans="2:17" ht="89.25" x14ac:dyDescent="0.25">
      <c r="B28" s="5" t="s">
        <v>1057</v>
      </c>
      <c r="C28" s="5" t="s">
        <v>1074</v>
      </c>
      <c r="D28" s="5">
        <v>3812201</v>
      </c>
      <c r="E28" s="5" t="s">
        <v>714</v>
      </c>
      <c r="F28" s="5" t="s">
        <v>1022</v>
      </c>
      <c r="G28" s="5" t="s">
        <v>220</v>
      </c>
      <c r="H28" s="5" t="s">
        <v>749</v>
      </c>
      <c r="I28" s="5">
        <v>6</v>
      </c>
      <c r="J28" s="5" t="s">
        <v>225</v>
      </c>
      <c r="K28" s="5" t="s">
        <v>222</v>
      </c>
      <c r="L28" s="5" t="s">
        <v>750</v>
      </c>
      <c r="M28" s="109">
        <v>800000</v>
      </c>
      <c r="N28" s="5">
        <v>1</v>
      </c>
      <c r="O28" s="5" t="s">
        <v>18</v>
      </c>
      <c r="P28" s="5" t="s">
        <v>1392</v>
      </c>
      <c r="Q28" s="5"/>
    </row>
    <row r="29" spans="2:17" ht="127.5" x14ac:dyDescent="0.25">
      <c r="B29" s="5" t="s">
        <v>1057</v>
      </c>
      <c r="C29" s="5" t="s">
        <v>1058</v>
      </c>
      <c r="D29" s="5">
        <v>47829</v>
      </c>
      <c r="E29" s="5" t="s">
        <v>1027</v>
      </c>
      <c r="F29" s="5" t="s">
        <v>247</v>
      </c>
      <c r="G29" s="5" t="s">
        <v>13</v>
      </c>
      <c r="H29" s="5" t="s">
        <v>293</v>
      </c>
      <c r="I29" s="5">
        <v>30</v>
      </c>
      <c r="J29" s="5"/>
      <c r="K29" s="5"/>
      <c r="L29" s="5" t="s">
        <v>294</v>
      </c>
      <c r="M29" s="109">
        <v>4000000</v>
      </c>
      <c r="N29" s="5" t="s">
        <v>295</v>
      </c>
      <c r="O29" s="5"/>
      <c r="P29" s="5" t="s">
        <v>1334</v>
      </c>
      <c r="Q29" s="5"/>
    </row>
    <row r="30" spans="2:17" ht="191.25" x14ac:dyDescent="0.25">
      <c r="B30" s="5" t="s">
        <v>1057</v>
      </c>
      <c r="C30" s="5" t="s">
        <v>1058</v>
      </c>
      <c r="D30" s="5">
        <v>47829</v>
      </c>
      <c r="E30" s="5" t="s">
        <v>1027</v>
      </c>
      <c r="F30" s="5" t="s">
        <v>247</v>
      </c>
      <c r="G30" s="5" t="s">
        <v>301</v>
      </c>
      <c r="H30" s="5" t="s">
        <v>302</v>
      </c>
      <c r="I30" s="5">
        <v>1</v>
      </c>
      <c r="J30" s="5" t="s">
        <v>303</v>
      </c>
      <c r="K30" s="5" t="s">
        <v>16</v>
      </c>
      <c r="L30" s="105" t="s">
        <v>304</v>
      </c>
      <c r="M30" s="109">
        <v>1500000</v>
      </c>
      <c r="N30" s="5">
        <v>1</v>
      </c>
      <c r="O30" s="5" t="s">
        <v>292</v>
      </c>
      <c r="P30" s="5" t="s">
        <v>1334</v>
      </c>
      <c r="Q30" s="5"/>
    </row>
    <row r="31" spans="2:17" ht="178.5" x14ac:dyDescent="0.25">
      <c r="B31" s="5" t="s">
        <v>1057</v>
      </c>
      <c r="C31" s="5" t="s">
        <v>1058</v>
      </c>
      <c r="D31" s="5">
        <v>47829</v>
      </c>
      <c r="E31" s="5" t="s">
        <v>1027</v>
      </c>
      <c r="F31" s="5" t="s">
        <v>247</v>
      </c>
      <c r="G31" s="5" t="s">
        <v>314</v>
      </c>
      <c r="H31" s="5" t="s">
        <v>315</v>
      </c>
      <c r="I31" s="5">
        <v>1</v>
      </c>
      <c r="J31" s="5" t="s">
        <v>303</v>
      </c>
      <c r="K31" s="5" t="s">
        <v>16</v>
      </c>
      <c r="L31" s="5" t="s">
        <v>316</v>
      </c>
      <c r="M31" s="109">
        <v>2000000</v>
      </c>
      <c r="N31" s="5">
        <v>1</v>
      </c>
      <c r="O31" s="5" t="s">
        <v>292</v>
      </c>
      <c r="P31" s="5" t="s">
        <v>1334</v>
      </c>
      <c r="Q31" s="5"/>
    </row>
    <row r="32" spans="2:17" ht="140.25" x14ac:dyDescent="0.25">
      <c r="B32" s="5" t="s">
        <v>1057</v>
      </c>
      <c r="C32" s="5" t="s">
        <v>1058</v>
      </c>
      <c r="D32" s="5">
        <v>47829</v>
      </c>
      <c r="E32" s="5" t="s">
        <v>1027</v>
      </c>
      <c r="F32" s="5" t="s">
        <v>247</v>
      </c>
      <c r="G32" s="5" t="s">
        <v>327</v>
      </c>
      <c r="H32" s="5" t="s">
        <v>328</v>
      </c>
      <c r="I32" s="5">
        <v>65</v>
      </c>
      <c r="J32" s="5" t="s">
        <v>303</v>
      </c>
      <c r="K32" s="5" t="s">
        <v>16</v>
      </c>
      <c r="L32" s="5" t="s">
        <v>329</v>
      </c>
      <c r="M32" s="109">
        <v>180000000</v>
      </c>
      <c r="N32" s="5">
        <v>1</v>
      </c>
      <c r="O32" s="5" t="s">
        <v>18</v>
      </c>
      <c r="P32" s="5" t="s">
        <v>1334</v>
      </c>
      <c r="Q32" s="5"/>
    </row>
    <row r="33" spans="2:17" ht="63.75" x14ac:dyDescent="0.25">
      <c r="B33" s="5" t="s">
        <v>1057</v>
      </c>
      <c r="C33" s="5" t="s">
        <v>1058</v>
      </c>
      <c r="D33" s="5">
        <v>47829</v>
      </c>
      <c r="E33" s="5" t="s">
        <v>1027</v>
      </c>
      <c r="F33" s="5" t="s">
        <v>247</v>
      </c>
      <c r="G33" s="5" t="s">
        <v>330</v>
      </c>
      <c r="H33" s="5" t="s">
        <v>331</v>
      </c>
      <c r="I33" s="5">
        <v>1</v>
      </c>
      <c r="J33" s="5" t="s">
        <v>332</v>
      </c>
      <c r="K33" s="5" t="s">
        <v>16</v>
      </c>
      <c r="L33" s="5" t="s">
        <v>333</v>
      </c>
      <c r="M33" s="109">
        <v>5000000</v>
      </c>
      <c r="N33" s="5">
        <v>1</v>
      </c>
      <c r="O33" s="5" t="s">
        <v>334</v>
      </c>
      <c r="P33" s="5" t="s">
        <v>1334</v>
      </c>
      <c r="Q33" s="5"/>
    </row>
    <row r="34" spans="2:17" ht="63.75" x14ac:dyDescent="0.25">
      <c r="B34" s="5" t="s">
        <v>1057</v>
      </c>
      <c r="C34" s="5" t="s">
        <v>1058</v>
      </c>
      <c r="D34" s="5">
        <v>47829</v>
      </c>
      <c r="E34" s="5" t="s">
        <v>1027</v>
      </c>
      <c r="F34" s="5" t="s">
        <v>247</v>
      </c>
      <c r="G34" s="5" t="s">
        <v>330</v>
      </c>
      <c r="H34" s="5" t="s">
        <v>331</v>
      </c>
      <c r="I34" s="5">
        <v>1</v>
      </c>
      <c r="J34" s="5" t="s">
        <v>335</v>
      </c>
      <c r="K34" s="5" t="s">
        <v>16</v>
      </c>
      <c r="L34" s="5" t="s">
        <v>333</v>
      </c>
      <c r="M34" s="109">
        <v>8000000</v>
      </c>
      <c r="N34" s="5">
        <v>1</v>
      </c>
      <c r="O34" s="5" t="s">
        <v>334</v>
      </c>
      <c r="P34" s="5" t="s">
        <v>1334</v>
      </c>
      <c r="Q34" s="5"/>
    </row>
    <row r="35" spans="2:17" ht="63.75" x14ac:dyDescent="0.25">
      <c r="B35" s="5" t="s">
        <v>1057</v>
      </c>
      <c r="C35" s="5" t="s">
        <v>1058</v>
      </c>
      <c r="D35" s="5">
        <v>47829</v>
      </c>
      <c r="E35" s="5" t="s">
        <v>1027</v>
      </c>
      <c r="F35" s="5" t="s">
        <v>247</v>
      </c>
      <c r="G35" s="5" t="s">
        <v>330</v>
      </c>
      <c r="H35" s="5" t="s">
        <v>331</v>
      </c>
      <c r="I35" s="5">
        <v>1</v>
      </c>
      <c r="J35" s="5" t="s">
        <v>336</v>
      </c>
      <c r="K35" s="5" t="s">
        <v>16</v>
      </c>
      <c r="L35" s="5" t="s">
        <v>337</v>
      </c>
      <c r="M35" s="109">
        <v>20000000</v>
      </c>
      <c r="N35" s="5">
        <v>1</v>
      </c>
      <c r="O35" s="5" t="s">
        <v>18</v>
      </c>
      <c r="P35" s="5" t="s">
        <v>1334</v>
      </c>
      <c r="Q35" s="5"/>
    </row>
    <row r="36" spans="2:17" ht="63.75" x14ac:dyDescent="0.25">
      <c r="B36" s="5" t="s">
        <v>1057</v>
      </c>
      <c r="C36" s="5" t="s">
        <v>1058</v>
      </c>
      <c r="D36" s="5">
        <v>47829</v>
      </c>
      <c r="E36" s="5" t="s">
        <v>1027</v>
      </c>
      <c r="F36" s="5" t="s">
        <v>247</v>
      </c>
      <c r="G36" s="5" t="s">
        <v>330</v>
      </c>
      <c r="H36" s="5" t="s">
        <v>331</v>
      </c>
      <c r="I36" s="5">
        <v>7</v>
      </c>
      <c r="J36" s="5" t="s">
        <v>338</v>
      </c>
      <c r="K36" s="5" t="s">
        <v>16</v>
      </c>
      <c r="L36" s="5" t="s">
        <v>339</v>
      </c>
      <c r="M36" s="109">
        <v>3500000</v>
      </c>
      <c r="N36" s="5">
        <v>1</v>
      </c>
      <c r="O36" s="5" t="s">
        <v>292</v>
      </c>
      <c r="P36" s="5" t="s">
        <v>1334</v>
      </c>
      <c r="Q36" s="5"/>
    </row>
    <row r="37" spans="2:17" ht="63.75" x14ac:dyDescent="0.25">
      <c r="B37" s="5" t="s">
        <v>1057</v>
      </c>
      <c r="C37" s="5" t="s">
        <v>1058</v>
      </c>
      <c r="D37" s="5">
        <v>47829</v>
      </c>
      <c r="E37" s="5" t="s">
        <v>1027</v>
      </c>
      <c r="F37" s="5" t="s">
        <v>247</v>
      </c>
      <c r="G37" s="5" t="s">
        <v>330</v>
      </c>
      <c r="H37" s="5" t="s">
        <v>331</v>
      </c>
      <c r="I37" s="5">
        <v>7</v>
      </c>
      <c r="J37" s="5" t="s">
        <v>340</v>
      </c>
      <c r="K37" s="5" t="s">
        <v>16</v>
      </c>
      <c r="L37" s="5" t="s">
        <v>341</v>
      </c>
      <c r="M37" s="109">
        <v>4000000</v>
      </c>
      <c r="N37" s="5">
        <v>1</v>
      </c>
      <c r="O37" s="5" t="s">
        <v>18</v>
      </c>
      <c r="P37" s="5" t="s">
        <v>1334</v>
      </c>
      <c r="Q37" s="5"/>
    </row>
    <row r="38" spans="2:17" ht="63.75" x14ac:dyDescent="0.25">
      <c r="B38" s="5" t="s">
        <v>1057</v>
      </c>
      <c r="C38" s="5" t="s">
        <v>1058</v>
      </c>
      <c r="D38" s="5">
        <v>47829</v>
      </c>
      <c r="E38" s="5" t="s">
        <v>1028</v>
      </c>
      <c r="F38" s="5" t="s">
        <v>410</v>
      </c>
      <c r="G38" s="5" t="s">
        <v>448</v>
      </c>
      <c r="H38" s="5" t="s">
        <v>506</v>
      </c>
      <c r="I38" s="5"/>
      <c r="J38" s="5">
        <v>2</v>
      </c>
      <c r="K38" s="5" t="s">
        <v>16</v>
      </c>
      <c r="L38" s="5" t="s">
        <v>507</v>
      </c>
      <c r="M38" s="109">
        <v>1000000</v>
      </c>
      <c r="N38" s="5">
        <v>1</v>
      </c>
      <c r="O38" s="5" t="s">
        <v>18</v>
      </c>
      <c r="P38" s="5" t="s">
        <v>1334</v>
      </c>
      <c r="Q38" s="5"/>
    </row>
    <row r="39" spans="2:17" ht="63.75" x14ac:dyDescent="0.25">
      <c r="B39" s="5" t="s">
        <v>1057</v>
      </c>
      <c r="C39" s="5" t="s">
        <v>1058</v>
      </c>
      <c r="D39" s="5">
        <v>47829</v>
      </c>
      <c r="E39" s="5" t="s">
        <v>1028</v>
      </c>
      <c r="F39" s="5" t="s">
        <v>410</v>
      </c>
      <c r="G39" s="5" t="s">
        <v>448</v>
      </c>
      <c r="H39" s="5" t="s">
        <v>508</v>
      </c>
      <c r="I39" s="5"/>
      <c r="J39" s="5">
        <v>2</v>
      </c>
      <c r="K39" s="5" t="s">
        <v>16</v>
      </c>
      <c r="L39" s="5" t="s">
        <v>509</v>
      </c>
      <c r="M39" s="109">
        <v>1200000</v>
      </c>
      <c r="N39" s="5">
        <v>1</v>
      </c>
      <c r="O39" s="5" t="s">
        <v>18</v>
      </c>
      <c r="P39" s="5" t="s">
        <v>1334</v>
      </c>
      <c r="Q39" s="5"/>
    </row>
    <row r="40" spans="2:17" ht="63.75" x14ac:dyDescent="0.25">
      <c r="B40" s="5" t="s">
        <v>1057</v>
      </c>
      <c r="C40" s="5" t="s">
        <v>1058</v>
      </c>
      <c r="D40" s="5">
        <v>47829</v>
      </c>
      <c r="E40" s="5" t="s">
        <v>1028</v>
      </c>
      <c r="F40" s="5" t="s">
        <v>410</v>
      </c>
      <c r="G40" s="5" t="s">
        <v>448</v>
      </c>
      <c r="H40" s="5" t="s">
        <v>510</v>
      </c>
      <c r="I40" s="5"/>
      <c r="J40" s="5">
        <v>1</v>
      </c>
      <c r="K40" s="5" t="s">
        <v>16</v>
      </c>
      <c r="L40" s="5" t="s">
        <v>509</v>
      </c>
      <c r="M40" s="109">
        <v>400000</v>
      </c>
      <c r="N40" s="5">
        <v>1</v>
      </c>
      <c r="O40" s="5" t="s">
        <v>18</v>
      </c>
      <c r="P40" s="5" t="s">
        <v>1334</v>
      </c>
      <c r="Q40" s="5"/>
    </row>
    <row r="41" spans="2:17" ht="63.75" x14ac:dyDescent="0.25">
      <c r="B41" s="5" t="s">
        <v>1057</v>
      </c>
      <c r="C41" s="5" t="s">
        <v>1058</v>
      </c>
      <c r="D41" s="5">
        <v>47829</v>
      </c>
      <c r="E41" s="5" t="s">
        <v>1028</v>
      </c>
      <c r="F41" s="5" t="s">
        <v>410</v>
      </c>
      <c r="G41" s="5" t="s">
        <v>448</v>
      </c>
      <c r="H41" s="5" t="s">
        <v>511</v>
      </c>
      <c r="I41" s="5"/>
      <c r="J41" s="5">
        <v>1</v>
      </c>
      <c r="K41" s="5" t="s">
        <v>16</v>
      </c>
      <c r="L41" s="5" t="s">
        <v>509</v>
      </c>
      <c r="M41" s="109">
        <v>500000</v>
      </c>
      <c r="N41" s="5">
        <v>1</v>
      </c>
      <c r="O41" s="5" t="s">
        <v>18</v>
      </c>
      <c r="P41" s="5" t="s">
        <v>1334</v>
      </c>
      <c r="Q41" s="5"/>
    </row>
    <row r="42" spans="2:17" ht="63.75" x14ac:dyDescent="0.25">
      <c r="B42" s="5" t="s">
        <v>1057</v>
      </c>
      <c r="C42" s="5" t="s">
        <v>1058</v>
      </c>
      <c r="D42" s="5">
        <v>47829</v>
      </c>
      <c r="E42" s="5" t="s">
        <v>1028</v>
      </c>
      <c r="F42" s="5" t="s">
        <v>410</v>
      </c>
      <c r="G42" s="5" t="s">
        <v>448</v>
      </c>
      <c r="H42" s="5" t="s">
        <v>512</v>
      </c>
      <c r="I42" s="5"/>
      <c r="J42" s="5">
        <v>1</v>
      </c>
      <c r="K42" s="5" t="s">
        <v>16</v>
      </c>
      <c r="L42" s="5" t="s">
        <v>513</v>
      </c>
      <c r="M42" s="109">
        <v>800000</v>
      </c>
      <c r="N42" s="5">
        <v>1</v>
      </c>
      <c r="O42" s="5" t="s">
        <v>18</v>
      </c>
      <c r="P42" s="5" t="s">
        <v>1334</v>
      </c>
      <c r="Q42" s="5"/>
    </row>
    <row r="43" spans="2:17" ht="63.75" x14ac:dyDescent="0.25">
      <c r="B43" s="5" t="s">
        <v>1057</v>
      </c>
      <c r="C43" s="5" t="s">
        <v>1058</v>
      </c>
      <c r="D43" s="5">
        <v>47829</v>
      </c>
      <c r="E43" s="5" t="s">
        <v>1028</v>
      </c>
      <c r="F43" s="5" t="s">
        <v>410</v>
      </c>
      <c r="G43" s="5" t="s">
        <v>448</v>
      </c>
      <c r="H43" s="5" t="s">
        <v>514</v>
      </c>
      <c r="I43" s="5"/>
      <c r="J43" s="5">
        <v>1</v>
      </c>
      <c r="K43" s="5" t="s">
        <v>16</v>
      </c>
      <c r="L43" s="5" t="s">
        <v>515</v>
      </c>
      <c r="M43" s="109">
        <v>90000</v>
      </c>
      <c r="N43" s="5">
        <v>1</v>
      </c>
      <c r="O43" s="5" t="s">
        <v>18</v>
      </c>
      <c r="P43" s="5" t="s">
        <v>1334</v>
      </c>
      <c r="Q43" s="5"/>
    </row>
    <row r="44" spans="2:17" ht="63.75" x14ac:dyDescent="0.25">
      <c r="B44" s="5" t="s">
        <v>1057</v>
      </c>
      <c r="C44" s="5" t="s">
        <v>1058</v>
      </c>
      <c r="D44" s="5">
        <v>47829</v>
      </c>
      <c r="E44" s="5" t="s">
        <v>1028</v>
      </c>
      <c r="F44" s="5" t="s">
        <v>410</v>
      </c>
      <c r="G44" s="5" t="s">
        <v>448</v>
      </c>
      <c r="H44" s="5" t="s">
        <v>516</v>
      </c>
      <c r="I44" s="5"/>
      <c r="J44" s="5">
        <v>1</v>
      </c>
      <c r="K44" s="5" t="s">
        <v>16</v>
      </c>
      <c r="L44" s="5" t="s">
        <v>517</v>
      </c>
      <c r="M44" s="109">
        <v>500000</v>
      </c>
      <c r="N44" s="5">
        <v>1</v>
      </c>
      <c r="O44" s="5" t="s">
        <v>18</v>
      </c>
      <c r="P44" s="5" t="s">
        <v>1334</v>
      </c>
      <c r="Q44" s="5"/>
    </row>
    <row r="45" spans="2:17" ht="140.25" x14ac:dyDescent="0.25">
      <c r="B45" s="5" t="s">
        <v>1052</v>
      </c>
      <c r="C45" s="5" t="s">
        <v>1071</v>
      </c>
      <c r="D45" s="5">
        <v>2922214</v>
      </c>
      <c r="E45" s="5" t="s">
        <v>1028</v>
      </c>
      <c r="F45" s="5" t="s">
        <v>410</v>
      </c>
      <c r="G45" s="5" t="s">
        <v>448</v>
      </c>
      <c r="H45" s="5" t="s">
        <v>479</v>
      </c>
      <c r="I45" s="5">
        <v>1</v>
      </c>
      <c r="J45" s="5"/>
      <c r="K45" s="5"/>
      <c r="L45" s="5" t="s">
        <v>480</v>
      </c>
      <c r="M45" s="109">
        <v>130000</v>
      </c>
      <c r="N45" s="5">
        <v>1</v>
      </c>
      <c r="O45" s="5" t="s">
        <v>262</v>
      </c>
      <c r="P45" s="5" t="s">
        <v>1392</v>
      </c>
      <c r="Q45" s="5"/>
    </row>
    <row r="46" spans="2:17" ht="140.25" x14ac:dyDescent="0.25">
      <c r="B46" s="5" t="s">
        <v>1052</v>
      </c>
      <c r="C46" s="5" t="s">
        <v>1071</v>
      </c>
      <c r="D46" s="5">
        <v>2922214</v>
      </c>
      <c r="E46" s="5" t="s">
        <v>1028</v>
      </c>
      <c r="F46" s="5" t="s">
        <v>410</v>
      </c>
      <c r="G46" s="5" t="s">
        <v>448</v>
      </c>
      <c r="H46" s="5" t="s">
        <v>481</v>
      </c>
      <c r="I46" s="5">
        <v>1</v>
      </c>
      <c r="J46" s="5"/>
      <c r="K46" s="5"/>
      <c r="L46" s="5" t="s">
        <v>480</v>
      </c>
      <c r="M46" s="109">
        <v>90000</v>
      </c>
      <c r="N46" s="5">
        <v>1</v>
      </c>
      <c r="O46" s="5" t="s">
        <v>262</v>
      </c>
      <c r="P46" s="5" t="s">
        <v>1392</v>
      </c>
      <c r="Q46" s="5"/>
    </row>
    <row r="47" spans="2:17" ht="140.25" x14ac:dyDescent="0.25">
      <c r="B47" s="5" t="s">
        <v>1052</v>
      </c>
      <c r="C47" s="5" t="s">
        <v>1071</v>
      </c>
      <c r="D47" s="5">
        <v>2922214</v>
      </c>
      <c r="E47" s="5" t="s">
        <v>1028</v>
      </c>
      <c r="F47" s="5" t="s">
        <v>410</v>
      </c>
      <c r="G47" s="5" t="s">
        <v>448</v>
      </c>
      <c r="H47" s="5" t="s">
        <v>482</v>
      </c>
      <c r="I47" s="5">
        <v>4</v>
      </c>
      <c r="J47" s="5"/>
      <c r="K47" s="5"/>
      <c r="L47" s="5" t="s">
        <v>480</v>
      </c>
      <c r="M47" s="109">
        <v>320000</v>
      </c>
      <c r="N47" s="5">
        <v>1</v>
      </c>
      <c r="O47" s="5" t="s">
        <v>262</v>
      </c>
      <c r="P47" s="5" t="s">
        <v>1392</v>
      </c>
      <c r="Q47" s="5"/>
    </row>
    <row r="48" spans="2:17" ht="140.25" x14ac:dyDescent="0.25">
      <c r="B48" s="5" t="s">
        <v>1052</v>
      </c>
      <c r="C48" s="5" t="s">
        <v>1071</v>
      </c>
      <c r="D48" s="5">
        <v>2922214</v>
      </c>
      <c r="E48" s="5" t="s">
        <v>1028</v>
      </c>
      <c r="F48" s="5" t="s">
        <v>410</v>
      </c>
      <c r="G48" s="5" t="s">
        <v>448</v>
      </c>
      <c r="H48" s="5" t="s">
        <v>483</v>
      </c>
      <c r="I48" s="5">
        <v>1</v>
      </c>
      <c r="J48" s="5"/>
      <c r="K48" s="5"/>
      <c r="L48" s="5" t="s">
        <v>480</v>
      </c>
      <c r="M48" s="109">
        <v>180000</v>
      </c>
      <c r="N48" s="5">
        <v>1</v>
      </c>
      <c r="O48" s="5" t="s">
        <v>262</v>
      </c>
      <c r="P48" s="5" t="s">
        <v>1392</v>
      </c>
      <c r="Q48" s="5"/>
    </row>
    <row r="49" spans="2:17" ht="140.25" x14ac:dyDescent="0.25">
      <c r="B49" s="5" t="s">
        <v>1052</v>
      </c>
      <c r="C49" s="5" t="s">
        <v>1071</v>
      </c>
      <c r="D49" s="5">
        <v>2922214</v>
      </c>
      <c r="E49" s="5" t="s">
        <v>1028</v>
      </c>
      <c r="F49" s="5" t="s">
        <v>410</v>
      </c>
      <c r="G49" s="5" t="s">
        <v>448</v>
      </c>
      <c r="H49" s="5" t="s">
        <v>484</v>
      </c>
      <c r="I49" s="5">
        <v>4</v>
      </c>
      <c r="J49" s="5"/>
      <c r="K49" s="5"/>
      <c r="L49" s="5" t="s">
        <v>480</v>
      </c>
      <c r="M49" s="109">
        <v>240000</v>
      </c>
      <c r="N49" s="5">
        <v>1</v>
      </c>
      <c r="O49" s="5" t="s">
        <v>262</v>
      </c>
      <c r="P49" s="5" t="s">
        <v>1392</v>
      </c>
      <c r="Q49" s="5"/>
    </row>
    <row r="50" spans="2:17" ht="140.25" x14ac:dyDescent="0.25">
      <c r="B50" s="5" t="s">
        <v>1052</v>
      </c>
      <c r="C50" s="5" t="s">
        <v>1071</v>
      </c>
      <c r="D50" s="5">
        <v>2922214</v>
      </c>
      <c r="E50" s="5" t="s">
        <v>1028</v>
      </c>
      <c r="F50" s="5" t="s">
        <v>410</v>
      </c>
      <c r="G50" s="5" t="s">
        <v>448</v>
      </c>
      <c r="H50" s="5" t="s">
        <v>485</v>
      </c>
      <c r="I50" s="5">
        <v>1</v>
      </c>
      <c r="J50" s="5"/>
      <c r="K50" s="5"/>
      <c r="L50" s="5" t="s">
        <v>480</v>
      </c>
      <c r="M50" s="109">
        <v>150000</v>
      </c>
      <c r="N50" s="5">
        <v>1</v>
      </c>
      <c r="O50" s="5" t="s">
        <v>262</v>
      </c>
      <c r="P50" s="5" t="s">
        <v>1392</v>
      </c>
      <c r="Q50" s="5"/>
    </row>
    <row r="51" spans="2:17" ht="140.25" x14ac:dyDescent="0.25">
      <c r="B51" s="5" t="s">
        <v>1052</v>
      </c>
      <c r="C51" s="5" t="s">
        <v>1071</v>
      </c>
      <c r="D51" s="5">
        <v>2922214</v>
      </c>
      <c r="E51" s="5" t="s">
        <v>1028</v>
      </c>
      <c r="F51" s="5" t="s">
        <v>410</v>
      </c>
      <c r="G51" s="5" t="s">
        <v>448</v>
      </c>
      <c r="H51" s="5" t="s">
        <v>486</v>
      </c>
      <c r="I51" s="5">
        <v>1</v>
      </c>
      <c r="J51" s="5"/>
      <c r="K51" s="5"/>
      <c r="L51" s="5" t="s">
        <v>480</v>
      </c>
      <c r="M51" s="109">
        <v>100000</v>
      </c>
      <c r="N51" s="5">
        <v>1</v>
      </c>
      <c r="O51" s="5" t="s">
        <v>262</v>
      </c>
      <c r="P51" s="5" t="s">
        <v>1392</v>
      </c>
      <c r="Q51" s="5"/>
    </row>
    <row r="52" spans="2:17" ht="140.25" x14ac:dyDescent="0.25">
      <c r="B52" s="5" t="s">
        <v>1052</v>
      </c>
      <c r="C52" s="5" t="s">
        <v>1071</v>
      </c>
      <c r="D52" s="5">
        <v>2922214</v>
      </c>
      <c r="E52" s="5" t="s">
        <v>1028</v>
      </c>
      <c r="F52" s="5" t="s">
        <v>410</v>
      </c>
      <c r="G52" s="5" t="s">
        <v>448</v>
      </c>
      <c r="H52" s="5" t="s">
        <v>487</v>
      </c>
      <c r="I52" s="5">
        <v>3</v>
      </c>
      <c r="J52" s="5"/>
      <c r="K52" s="5"/>
      <c r="L52" s="5" t="s">
        <v>480</v>
      </c>
      <c r="M52" s="109">
        <v>120000</v>
      </c>
      <c r="N52" s="5">
        <v>1</v>
      </c>
      <c r="O52" s="5" t="s">
        <v>262</v>
      </c>
      <c r="P52" s="5" t="s">
        <v>1392</v>
      </c>
      <c r="Q52" s="5"/>
    </row>
    <row r="53" spans="2:17" ht="140.25" x14ac:dyDescent="0.25">
      <c r="B53" s="5" t="s">
        <v>1052</v>
      </c>
      <c r="C53" s="5" t="s">
        <v>1071</v>
      </c>
      <c r="D53" s="5">
        <v>2922214</v>
      </c>
      <c r="E53" s="5" t="s">
        <v>1028</v>
      </c>
      <c r="F53" s="5" t="s">
        <v>410</v>
      </c>
      <c r="G53" s="5" t="s">
        <v>448</v>
      </c>
      <c r="H53" s="5" t="s">
        <v>488</v>
      </c>
      <c r="I53" s="5">
        <v>2</v>
      </c>
      <c r="J53" s="5"/>
      <c r="K53" s="5"/>
      <c r="L53" s="5" t="s">
        <v>480</v>
      </c>
      <c r="M53" s="109">
        <v>80000</v>
      </c>
      <c r="N53" s="5">
        <v>1</v>
      </c>
      <c r="O53" s="5" t="s">
        <v>262</v>
      </c>
      <c r="P53" s="5" t="s">
        <v>1392</v>
      </c>
      <c r="Q53" s="5"/>
    </row>
    <row r="54" spans="2:17" ht="140.25" x14ac:dyDescent="0.25">
      <c r="B54" s="5" t="s">
        <v>1052</v>
      </c>
      <c r="C54" s="5" t="s">
        <v>1071</v>
      </c>
      <c r="D54" s="5">
        <v>2922214</v>
      </c>
      <c r="E54" s="5" t="s">
        <v>1028</v>
      </c>
      <c r="F54" s="5" t="s">
        <v>410</v>
      </c>
      <c r="G54" s="5" t="s">
        <v>448</v>
      </c>
      <c r="H54" s="5" t="s">
        <v>489</v>
      </c>
      <c r="I54" s="5">
        <v>2</v>
      </c>
      <c r="J54" s="5"/>
      <c r="K54" s="5"/>
      <c r="L54" s="5" t="s">
        <v>480</v>
      </c>
      <c r="M54" s="109">
        <v>80000</v>
      </c>
      <c r="N54" s="5">
        <v>1</v>
      </c>
      <c r="O54" s="5" t="s">
        <v>262</v>
      </c>
      <c r="P54" s="5" t="s">
        <v>1392</v>
      </c>
      <c r="Q54" s="5"/>
    </row>
    <row r="55" spans="2:17" ht="140.25" x14ac:dyDescent="0.25">
      <c r="B55" s="5" t="s">
        <v>1052</v>
      </c>
      <c r="C55" s="5" t="s">
        <v>1071</v>
      </c>
      <c r="D55" s="5">
        <v>2922214</v>
      </c>
      <c r="E55" s="5" t="s">
        <v>1028</v>
      </c>
      <c r="F55" s="5" t="s">
        <v>410</v>
      </c>
      <c r="G55" s="5" t="s">
        <v>448</v>
      </c>
      <c r="H55" s="5" t="s">
        <v>490</v>
      </c>
      <c r="I55" s="5">
        <v>1</v>
      </c>
      <c r="J55" s="5"/>
      <c r="K55" s="5"/>
      <c r="L55" s="5" t="s">
        <v>480</v>
      </c>
      <c r="M55" s="109">
        <v>250000</v>
      </c>
      <c r="N55" s="5">
        <v>1</v>
      </c>
      <c r="O55" s="5" t="s">
        <v>262</v>
      </c>
      <c r="P55" s="5" t="s">
        <v>1392</v>
      </c>
      <c r="Q55" s="5"/>
    </row>
    <row r="56" spans="2:17" ht="140.25" x14ac:dyDescent="0.25">
      <c r="B56" s="5" t="s">
        <v>1052</v>
      </c>
      <c r="C56" s="5" t="s">
        <v>1071</v>
      </c>
      <c r="D56" s="5">
        <v>2922214</v>
      </c>
      <c r="E56" s="5" t="s">
        <v>1028</v>
      </c>
      <c r="F56" s="5" t="s">
        <v>410</v>
      </c>
      <c r="G56" s="5" t="s">
        <v>448</v>
      </c>
      <c r="H56" s="5" t="s">
        <v>491</v>
      </c>
      <c r="I56" s="5">
        <v>1</v>
      </c>
      <c r="J56" s="5"/>
      <c r="K56" s="5"/>
      <c r="L56" s="5" t="s">
        <v>480</v>
      </c>
      <c r="M56" s="109">
        <v>250000</v>
      </c>
      <c r="N56" s="5">
        <v>1</v>
      </c>
      <c r="O56" s="5" t="s">
        <v>262</v>
      </c>
      <c r="P56" s="5" t="s">
        <v>1392</v>
      </c>
      <c r="Q56" s="5"/>
    </row>
    <row r="57" spans="2:17" ht="140.25" x14ac:dyDescent="0.25">
      <c r="B57" s="5" t="s">
        <v>1052</v>
      </c>
      <c r="C57" s="5" t="s">
        <v>1071</v>
      </c>
      <c r="D57" s="5">
        <v>2922214</v>
      </c>
      <c r="E57" s="5" t="s">
        <v>1028</v>
      </c>
      <c r="F57" s="5" t="s">
        <v>410</v>
      </c>
      <c r="G57" s="5" t="s">
        <v>448</v>
      </c>
      <c r="H57" s="5" t="s">
        <v>492</v>
      </c>
      <c r="I57" s="5">
        <v>1</v>
      </c>
      <c r="J57" s="5"/>
      <c r="K57" s="5"/>
      <c r="L57" s="5" t="s">
        <v>480</v>
      </c>
      <c r="M57" s="109">
        <v>350000</v>
      </c>
      <c r="N57" s="5">
        <v>1</v>
      </c>
      <c r="O57" s="5" t="s">
        <v>262</v>
      </c>
      <c r="P57" s="5" t="s">
        <v>1392</v>
      </c>
      <c r="Q57" s="5"/>
    </row>
    <row r="58" spans="2:17" ht="114.75" x14ac:dyDescent="0.25">
      <c r="B58" s="5" t="s">
        <v>1052</v>
      </c>
      <c r="C58" s="5" t="s">
        <v>1070</v>
      </c>
      <c r="D58" s="5">
        <v>3812104</v>
      </c>
      <c r="E58" s="5" t="s">
        <v>1028</v>
      </c>
      <c r="F58" s="5" t="s">
        <v>410</v>
      </c>
      <c r="G58" s="5" t="s">
        <v>448</v>
      </c>
      <c r="H58" s="5" t="s">
        <v>502</v>
      </c>
      <c r="I58" s="5">
        <v>1</v>
      </c>
      <c r="J58" s="5"/>
      <c r="K58" s="5"/>
      <c r="L58" s="5" t="s">
        <v>503</v>
      </c>
      <c r="M58" s="109">
        <v>1500000</v>
      </c>
      <c r="N58" s="5">
        <v>1</v>
      </c>
      <c r="O58" s="5" t="s">
        <v>262</v>
      </c>
      <c r="P58" s="5" t="s">
        <v>1392</v>
      </c>
      <c r="Q58" s="5"/>
    </row>
    <row r="59" spans="2:17" ht="114.75" x14ac:dyDescent="0.25">
      <c r="B59" s="5" t="s">
        <v>1052</v>
      </c>
      <c r="C59" s="5" t="s">
        <v>1070</v>
      </c>
      <c r="D59" s="5">
        <v>3899998</v>
      </c>
      <c r="E59" s="5" t="s">
        <v>714</v>
      </c>
      <c r="F59" s="5" t="s">
        <v>1022</v>
      </c>
      <c r="G59" s="5" t="s">
        <v>220</v>
      </c>
      <c r="H59" s="5" t="s">
        <v>753</v>
      </c>
      <c r="I59" s="5">
        <v>1</v>
      </c>
      <c r="J59" s="5" t="s">
        <v>225</v>
      </c>
      <c r="K59" s="5" t="s">
        <v>754</v>
      </c>
      <c r="L59" s="5" t="s">
        <v>755</v>
      </c>
      <c r="M59" s="109">
        <v>2000000</v>
      </c>
      <c r="N59" s="5">
        <v>1</v>
      </c>
      <c r="O59" s="5" t="s">
        <v>18</v>
      </c>
      <c r="P59" s="5" t="s">
        <v>1392</v>
      </c>
      <c r="Q59" s="5"/>
    </row>
    <row r="60" spans="2:17" ht="114.75" x14ac:dyDescent="0.25">
      <c r="B60" s="5" t="s">
        <v>1052</v>
      </c>
      <c r="C60" s="5" t="s">
        <v>1070</v>
      </c>
      <c r="D60" s="5">
        <v>3899998</v>
      </c>
      <c r="E60" s="5" t="s">
        <v>537</v>
      </c>
      <c r="F60" s="5" t="s">
        <v>1014</v>
      </c>
      <c r="G60" s="5" t="s">
        <v>538</v>
      </c>
      <c r="H60" s="5" t="s">
        <v>539</v>
      </c>
      <c r="I60" s="5" t="s">
        <v>540</v>
      </c>
      <c r="J60" s="5"/>
      <c r="K60" s="5" t="s">
        <v>541</v>
      </c>
      <c r="L60" s="5" t="s">
        <v>542</v>
      </c>
      <c r="M60" s="109">
        <v>8500000</v>
      </c>
      <c r="N60" s="5">
        <v>2</v>
      </c>
      <c r="O60" s="5" t="s">
        <v>18</v>
      </c>
      <c r="P60" s="5" t="s">
        <v>1392</v>
      </c>
      <c r="Q60" s="5"/>
    </row>
    <row r="61" spans="2:17" ht="114.75" x14ac:dyDescent="0.25">
      <c r="B61" s="5" t="s">
        <v>1052</v>
      </c>
      <c r="C61" s="5" t="s">
        <v>1053</v>
      </c>
      <c r="D61" s="5">
        <v>45250</v>
      </c>
      <c r="E61" s="5" t="s">
        <v>1027</v>
      </c>
      <c r="F61" s="5" t="s">
        <v>247</v>
      </c>
      <c r="G61" s="5" t="s">
        <v>364</v>
      </c>
      <c r="H61" s="5" t="s">
        <v>368</v>
      </c>
      <c r="I61" s="5">
        <v>1</v>
      </c>
      <c r="J61" s="105" t="s">
        <v>366</v>
      </c>
      <c r="K61" s="105" t="s">
        <v>16</v>
      </c>
      <c r="L61" s="105" t="s">
        <v>369</v>
      </c>
      <c r="M61" s="109">
        <v>2500000</v>
      </c>
      <c r="N61" s="5">
        <v>1</v>
      </c>
      <c r="O61" s="105"/>
      <c r="P61" s="5"/>
    </row>
    <row r="62" spans="2:17" ht="114.75" x14ac:dyDescent="0.25">
      <c r="B62" s="5" t="s">
        <v>1052</v>
      </c>
      <c r="C62" s="5" t="s">
        <v>1053</v>
      </c>
      <c r="D62" s="5">
        <v>45269</v>
      </c>
      <c r="E62" s="5" t="s">
        <v>1027</v>
      </c>
      <c r="F62" s="5" t="s">
        <v>247</v>
      </c>
      <c r="G62" s="5" t="s">
        <v>364</v>
      </c>
      <c r="H62" s="5" t="s">
        <v>370</v>
      </c>
      <c r="I62" s="5">
        <v>1</v>
      </c>
      <c r="J62" s="105" t="s">
        <v>366</v>
      </c>
      <c r="K62" s="105" t="s">
        <v>16</v>
      </c>
      <c r="L62" s="105" t="s">
        <v>369</v>
      </c>
      <c r="M62" s="109">
        <v>4000000</v>
      </c>
      <c r="N62" s="5">
        <v>1</v>
      </c>
      <c r="O62" s="105"/>
      <c r="P62" s="5"/>
    </row>
    <row r="63" spans="2:17" ht="114.75" x14ac:dyDescent="0.25">
      <c r="B63" s="5" t="s">
        <v>1052</v>
      </c>
      <c r="C63" s="5" t="s">
        <v>1053</v>
      </c>
      <c r="D63" s="5">
        <v>4299991</v>
      </c>
      <c r="E63" s="5" t="s">
        <v>1027</v>
      </c>
      <c r="F63" s="5" t="s">
        <v>247</v>
      </c>
      <c r="G63" s="5" t="s">
        <v>364</v>
      </c>
      <c r="H63" s="5" t="s">
        <v>371</v>
      </c>
      <c r="I63" s="5">
        <v>3</v>
      </c>
      <c r="J63" s="105" t="s">
        <v>366</v>
      </c>
      <c r="K63" s="105" t="s">
        <v>16</v>
      </c>
      <c r="L63" s="105" t="s">
        <v>369</v>
      </c>
      <c r="M63" s="109">
        <v>500000</v>
      </c>
      <c r="N63" s="5">
        <v>1</v>
      </c>
      <c r="O63" s="105"/>
      <c r="P63" s="5"/>
    </row>
    <row r="64" spans="2:17" ht="114.75" x14ac:dyDescent="0.25">
      <c r="B64" s="5" t="s">
        <v>1052</v>
      </c>
      <c r="C64" s="5" t="s">
        <v>1053</v>
      </c>
      <c r="D64" s="5">
        <v>4529001</v>
      </c>
      <c r="E64" s="5" t="s">
        <v>1027</v>
      </c>
      <c r="F64" s="5" t="s">
        <v>247</v>
      </c>
      <c r="G64" s="5" t="s">
        <v>364</v>
      </c>
      <c r="H64" s="5" t="s">
        <v>372</v>
      </c>
      <c r="I64" s="5">
        <v>1</v>
      </c>
      <c r="J64" s="105" t="s">
        <v>366</v>
      </c>
      <c r="K64" s="105" t="s">
        <v>16</v>
      </c>
      <c r="L64" s="105" t="s">
        <v>369</v>
      </c>
      <c r="M64" s="109">
        <v>3000000</v>
      </c>
      <c r="N64" s="5">
        <v>1</v>
      </c>
      <c r="O64" s="105"/>
      <c r="P64" s="5"/>
    </row>
    <row r="65" spans="2:16" ht="114.75" x14ac:dyDescent="0.25">
      <c r="B65" s="5" t="s">
        <v>1052</v>
      </c>
      <c r="C65" s="5" t="s">
        <v>1053</v>
      </c>
      <c r="D65" s="5">
        <v>4481706</v>
      </c>
      <c r="E65" s="5" t="s">
        <v>1027</v>
      </c>
      <c r="F65" s="5" t="s">
        <v>247</v>
      </c>
      <c r="G65" s="5" t="s">
        <v>364</v>
      </c>
      <c r="H65" s="5" t="s">
        <v>373</v>
      </c>
      <c r="I65" s="5">
        <v>1</v>
      </c>
      <c r="J65" s="105" t="s">
        <v>366</v>
      </c>
      <c r="K65" s="105" t="s">
        <v>16</v>
      </c>
      <c r="L65" s="105" t="s">
        <v>369</v>
      </c>
      <c r="M65" s="109">
        <v>90000</v>
      </c>
      <c r="N65" s="5">
        <v>1</v>
      </c>
      <c r="O65" s="105"/>
      <c r="P65" s="5"/>
    </row>
    <row r="66" spans="2:16" ht="114.75" x14ac:dyDescent="0.25">
      <c r="B66" s="5" t="s">
        <v>1052</v>
      </c>
      <c r="C66" s="5" t="s">
        <v>1053</v>
      </c>
      <c r="D66" s="5">
        <v>4717401</v>
      </c>
      <c r="E66" s="5" t="s">
        <v>1027</v>
      </c>
      <c r="F66" s="5" t="s">
        <v>247</v>
      </c>
      <c r="G66" s="5" t="s">
        <v>364</v>
      </c>
      <c r="H66" s="5" t="s">
        <v>374</v>
      </c>
      <c r="I66" s="5">
        <v>1</v>
      </c>
      <c r="J66" s="105" t="s">
        <v>366</v>
      </c>
      <c r="K66" s="105" t="s">
        <v>16</v>
      </c>
      <c r="L66" s="105" t="s">
        <v>369</v>
      </c>
      <c r="M66" s="109">
        <v>200000</v>
      </c>
      <c r="N66" s="5">
        <v>1</v>
      </c>
      <c r="O66" s="105"/>
      <c r="P66" s="5"/>
    </row>
    <row r="67" spans="2:16" ht="114.75" x14ac:dyDescent="0.25">
      <c r="B67" s="5" t="s">
        <v>1052</v>
      </c>
      <c r="C67" s="5" t="s">
        <v>1053</v>
      </c>
      <c r="D67" s="5">
        <v>4717401</v>
      </c>
      <c r="E67" s="5" t="s">
        <v>1027</v>
      </c>
      <c r="F67" s="5" t="s">
        <v>247</v>
      </c>
      <c r="G67" s="5" t="s">
        <v>364</v>
      </c>
      <c r="H67" s="5" t="s">
        <v>375</v>
      </c>
      <c r="I67" s="5">
        <v>1</v>
      </c>
      <c r="J67" s="105" t="s">
        <v>366</v>
      </c>
      <c r="K67" s="105" t="s">
        <v>16</v>
      </c>
      <c r="L67" s="105" t="s">
        <v>369</v>
      </c>
      <c r="M67" s="109">
        <v>120000</v>
      </c>
      <c r="N67" s="5">
        <v>1</v>
      </c>
      <c r="O67" s="105"/>
      <c r="P67" s="5"/>
    </row>
    <row r="68" spans="2:16" ht="114.75" x14ac:dyDescent="0.25">
      <c r="B68" s="5" t="s">
        <v>1052</v>
      </c>
      <c r="C68" s="5" t="s">
        <v>1053</v>
      </c>
      <c r="D68" s="5">
        <v>4717401</v>
      </c>
      <c r="E68" s="5" t="s">
        <v>1027</v>
      </c>
      <c r="F68" s="5" t="s">
        <v>247</v>
      </c>
      <c r="G68" s="5" t="s">
        <v>364</v>
      </c>
      <c r="H68" s="5" t="s">
        <v>376</v>
      </c>
      <c r="I68" s="5">
        <v>1</v>
      </c>
      <c r="J68" s="105" t="s">
        <v>366</v>
      </c>
      <c r="K68" s="105" t="s">
        <v>16</v>
      </c>
      <c r="L68" s="105" t="s">
        <v>369</v>
      </c>
      <c r="M68" s="109">
        <v>70000</v>
      </c>
      <c r="N68" s="5">
        <v>1</v>
      </c>
      <c r="O68" s="105"/>
      <c r="P68" s="5"/>
    </row>
    <row r="69" spans="2:16" ht="114.75" x14ac:dyDescent="0.25">
      <c r="B69" s="5" t="s">
        <v>1052</v>
      </c>
      <c r="C69" s="5" t="s">
        <v>1053</v>
      </c>
      <c r="D69" s="5">
        <v>4717401</v>
      </c>
      <c r="E69" s="5" t="s">
        <v>1027</v>
      </c>
      <c r="F69" s="5" t="s">
        <v>247</v>
      </c>
      <c r="G69" s="5" t="s">
        <v>364</v>
      </c>
      <c r="H69" s="5" t="s">
        <v>377</v>
      </c>
      <c r="I69" s="5">
        <v>1</v>
      </c>
      <c r="J69" s="105" t="s">
        <v>366</v>
      </c>
      <c r="K69" s="105" t="s">
        <v>16</v>
      </c>
      <c r="L69" s="105" t="s">
        <v>369</v>
      </c>
      <c r="M69" s="109">
        <v>28000</v>
      </c>
      <c r="N69" s="5">
        <v>11</v>
      </c>
      <c r="O69" s="105"/>
      <c r="P69" s="5"/>
    </row>
    <row r="70" spans="2:16" ht="114.75" x14ac:dyDescent="0.25">
      <c r="B70" s="5" t="s">
        <v>1052</v>
      </c>
      <c r="C70" s="5" t="s">
        <v>1053</v>
      </c>
      <c r="D70" s="5">
        <v>4717401</v>
      </c>
      <c r="E70" s="5" t="s">
        <v>1027</v>
      </c>
      <c r="F70" s="5" t="s">
        <v>247</v>
      </c>
      <c r="G70" s="5" t="s">
        <v>364</v>
      </c>
      <c r="H70" s="5" t="s">
        <v>378</v>
      </c>
      <c r="I70" s="5">
        <v>1</v>
      </c>
      <c r="J70" s="105" t="s">
        <v>366</v>
      </c>
      <c r="K70" s="105" t="s">
        <v>16</v>
      </c>
      <c r="L70" s="105" t="s">
        <v>369</v>
      </c>
      <c r="M70" s="109">
        <v>60000</v>
      </c>
      <c r="N70" s="5">
        <v>1</v>
      </c>
      <c r="O70" s="105"/>
      <c r="P70" s="5"/>
    </row>
    <row r="71" spans="2:16" ht="114.75" x14ac:dyDescent="0.25">
      <c r="B71" s="5" t="s">
        <v>1052</v>
      </c>
      <c r="C71" s="5" t="s">
        <v>1053</v>
      </c>
      <c r="D71" s="5">
        <v>4299991</v>
      </c>
      <c r="E71" s="5" t="s">
        <v>1027</v>
      </c>
      <c r="F71" s="5" t="s">
        <v>247</v>
      </c>
      <c r="G71" s="5" t="s">
        <v>364</v>
      </c>
      <c r="H71" s="5" t="s">
        <v>379</v>
      </c>
      <c r="I71" s="5">
        <v>4</v>
      </c>
      <c r="J71" s="105" t="s">
        <v>366</v>
      </c>
      <c r="K71" s="105" t="s">
        <v>16</v>
      </c>
      <c r="L71" s="105" t="s">
        <v>369</v>
      </c>
      <c r="M71" s="109">
        <v>840000</v>
      </c>
      <c r="N71" s="5">
        <v>1</v>
      </c>
      <c r="O71" s="105"/>
      <c r="P71" s="5"/>
    </row>
    <row r="72" spans="2:16" ht="114.75" x14ac:dyDescent="0.25">
      <c r="B72" s="5" t="s">
        <v>1052</v>
      </c>
      <c r="C72" s="5" t="s">
        <v>1053</v>
      </c>
      <c r="D72" s="5">
        <v>4299991</v>
      </c>
      <c r="E72" s="5" t="s">
        <v>1027</v>
      </c>
      <c r="F72" s="5" t="s">
        <v>247</v>
      </c>
      <c r="G72" s="5" t="s">
        <v>364</v>
      </c>
      <c r="H72" s="5" t="s">
        <v>382</v>
      </c>
      <c r="I72" s="5">
        <v>2</v>
      </c>
      <c r="J72" s="105" t="s">
        <v>366</v>
      </c>
      <c r="K72" s="105" t="s">
        <v>16</v>
      </c>
      <c r="L72" s="105" t="s">
        <v>369</v>
      </c>
      <c r="M72" s="109">
        <v>300000</v>
      </c>
      <c r="N72" s="5">
        <v>1</v>
      </c>
      <c r="O72" s="105"/>
      <c r="P72" s="5"/>
    </row>
    <row r="73" spans="2:16" ht="114.75" x14ac:dyDescent="0.25">
      <c r="B73" s="5" t="s">
        <v>1052</v>
      </c>
      <c r="C73" s="5" t="s">
        <v>1053</v>
      </c>
      <c r="D73" s="5">
        <v>4299991</v>
      </c>
      <c r="E73" s="5" t="s">
        <v>1027</v>
      </c>
      <c r="F73" s="5" t="s">
        <v>247</v>
      </c>
      <c r="G73" s="5" t="s">
        <v>364</v>
      </c>
      <c r="H73" s="5" t="s">
        <v>383</v>
      </c>
      <c r="I73" s="5">
        <v>2</v>
      </c>
      <c r="J73" s="105" t="s">
        <v>366</v>
      </c>
      <c r="K73" s="105" t="s">
        <v>16</v>
      </c>
      <c r="L73" s="105" t="s">
        <v>369</v>
      </c>
      <c r="M73" s="109">
        <v>70000</v>
      </c>
      <c r="N73" s="5">
        <v>1</v>
      </c>
      <c r="O73" s="105"/>
      <c r="P73" s="5"/>
    </row>
    <row r="74" spans="2:16" ht="114.75" x14ac:dyDescent="0.25">
      <c r="B74" s="5" t="s">
        <v>1052</v>
      </c>
      <c r="C74" s="5" t="s">
        <v>1053</v>
      </c>
      <c r="D74" s="5">
        <v>4299991</v>
      </c>
      <c r="E74" s="5" t="s">
        <v>1027</v>
      </c>
      <c r="F74" s="5" t="s">
        <v>247</v>
      </c>
      <c r="G74" s="5" t="s">
        <v>364</v>
      </c>
      <c r="H74" s="5" t="s">
        <v>384</v>
      </c>
      <c r="I74" s="5">
        <v>1</v>
      </c>
      <c r="J74" s="105" t="s">
        <v>366</v>
      </c>
      <c r="K74" s="105" t="s">
        <v>16</v>
      </c>
      <c r="L74" s="105" t="s">
        <v>369</v>
      </c>
      <c r="M74" s="109">
        <v>250000</v>
      </c>
      <c r="N74" s="5">
        <v>1</v>
      </c>
      <c r="O74" s="105"/>
      <c r="P74" s="5"/>
    </row>
    <row r="75" spans="2:16" ht="114.75" x14ac:dyDescent="0.25">
      <c r="B75" s="5" t="s">
        <v>1052</v>
      </c>
      <c r="C75" s="5" t="s">
        <v>1053</v>
      </c>
      <c r="D75" s="5">
        <v>4299991</v>
      </c>
      <c r="E75" s="5" t="s">
        <v>1027</v>
      </c>
      <c r="F75" s="5" t="s">
        <v>247</v>
      </c>
      <c r="G75" s="5" t="s">
        <v>364</v>
      </c>
      <c r="H75" s="5" t="s">
        <v>385</v>
      </c>
      <c r="I75" s="5">
        <v>1</v>
      </c>
      <c r="J75" s="105" t="s">
        <v>366</v>
      </c>
      <c r="K75" s="105" t="s">
        <v>16</v>
      </c>
      <c r="L75" s="105" t="s">
        <v>369</v>
      </c>
      <c r="M75" s="109">
        <v>400000</v>
      </c>
      <c r="N75" s="5">
        <v>1</v>
      </c>
      <c r="O75" s="105"/>
      <c r="P75" s="5"/>
    </row>
    <row r="76" spans="2:16" ht="114.75" x14ac:dyDescent="0.25">
      <c r="B76" s="5" t="s">
        <v>1052</v>
      </c>
      <c r="C76" s="5" t="s">
        <v>1053</v>
      </c>
      <c r="D76" s="5">
        <v>4299991</v>
      </c>
      <c r="E76" s="5" t="s">
        <v>1027</v>
      </c>
      <c r="F76" s="5" t="s">
        <v>247</v>
      </c>
      <c r="G76" s="5" t="s">
        <v>364</v>
      </c>
      <c r="H76" s="5" t="s">
        <v>386</v>
      </c>
      <c r="I76" s="5">
        <v>1</v>
      </c>
      <c r="J76" s="105" t="s">
        <v>366</v>
      </c>
      <c r="K76" s="105" t="s">
        <v>16</v>
      </c>
      <c r="L76" s="105" t="s">
        <v>369</v>
      </c>
      <c r="M76" s="109">
        <v>90000</v>
      </c>
      <c r="N76" s="5">
        <v>1</v>
      </c>
      <c r="O76" s="105"/>
      <c r="P76" s="5"/>
    </row>
    <row r="77" spans="2:16" ht="114.75" x14ac:dyDescent="0.25">
      <c r="B77" s="5" t="s">
        <v>1052</v>
      </c>
      <c r="C77" s="5" t="s">
        <v>1053</v>
      </c>
      <c r="D77" s="5">
        <v>4299991</v>
      </c>
      <c r="E77" s="5" t="s">
        <v>1027</v>
      </c>
      <c r="F77" s="5" t="s">
        <v>247</v>
      </c>
      <c r="G77" s="5" t="s">
        <v>364</v>
      </c>
      <c r="H77" s="5" t="s">
        <v>387</v>
      </c>
      <c r="I77" s="5">
        <v>4</v>
      </c>
      <c r="J77" s="105" t="s">
        <v>366</v>
      </c>
      <c r="K77" s="105" t="s">
        <v>16</v>
      </c>
      <c r="L77" s="105" t="s">
        <v>369</v>
      </c>
      <c r="M77" s="109">
        <v>200000</v>
      </c>
      <c r="N77" s="5">
        <v>1</v>
      </c>
      <c r="O77" s="105"/>
      <c r="P77" s="5"/>
    </row>
    <row r="78" spans="2:16" ht="114.75" x14ac:dyDescent="0.25">
      <c r="B78" s="5" t="s">
        <v>1052</v>
      </c>
      <c r="C78" s="5" t="s">
        <v>1053</v>
      </c>
      <c r="D78" s="5">
        <v>4299991</v>
      </c>
      <c r="E78" s="5" t="s">
        <v>1027</v>
      </c>
      <c r="F78" s="5" t="s">
        <v>247</v>
      </c>
      <c r="G78" s="5" t="s">
        <v>364</v>
      </c>
      <c r="H78" s="5" t="s">
        <v>388</v>
      </c>
      <c r="I78" s="5">
        <v>1</v>
      </c>
      <c r="J78" s="105" t="s">
        <v>366</v>
      </c>
      <c r="K78" s="105" t="s">
        <v>16</v>
      </c>
      <c r="L78" s="105" t="s">
        <v>369</v>
      </c>
      <c r="M78" s="109">
        <v>50000</v>
      </c>
      <c r="N78" s="5">
        <v>1</v>
      </c>
      <c r="O78" s="105"/>
      <c r="P78" s="5"/>
    </row>
    <row r="79" spans="2:16" ht="114.75" x14ac:dyDescent="0.25">
      <c r="B79" s="5" t="s">
        <v>1052</v>
      </c>
      <c r="C79" s="5" t="s">
        <v>1053</v>
      </c>
      <c r="D79" s="5">
        <v>4299991</v>
      </c>
      <c r="E79" s="5" t="s">
        <v>1027</v>
      </c>
      <c r="F79" s="5" t="s">
        <v>247</v>
      </c>
      <c r="G79" s="5" t="s">
        <v>364</v>
      </c>
      <c r="H79" s="5" t="s">
        <v>389</v>
      </c>
      <c r="I79" s="5">
        <v>1</v>
      </c>
      <c r="J79" s="105" t="s">
        <v>366</v>
      </c>
      <c r="K79" s="105" t="s">
        <v>16</v>
      </c>
      <c r="L79" s="105" t="s">
        <v>369</v>
      </c>
      <c r="M79" s="109">
        <v>60000</v>
      </c>
      <c r="N79" s="5">
        <v>1</v>
      </c>
      <c r="O79" s="105"/>
      <c r="P79" s="5"/>
    </row>
    <row r="80" spans="2:16" ht="114.75" x14ac:dyDescent="0.25">
      <c r="B80" s="5" t="s">
        <v>1052</v>
      </c>
      <c r="C80" s="5" t="s">
        <v>1053</v>
      </c>
      <c r="D80" s="5">
        <v>4299991</v>
      </c>
      <c r="E80" s="5" t="s">
        <v>1027</v>
      </c>
      <c r="F80" s="5" t="s">
        <v>247</v>
      </c>
      <c r="G80" s="5" t="s">
        <v>364</v>
      </c>
      <c r="H80" s="5" t="s">
        <v>392</v>
      </c>
      <c r="I80" s="5">
        <v>2</v>
      </c>
      <c r="J80" s="105" t="s">
        <v>366</v>
      </c>
      <c r="K80" s="105" t="s">
        <v>16</v>
      </c>
      <c r="L80" s="105" t="s">
        <v>369</v>
      </c>
      <c r="M80" s="109">
        <v>54000</v>
      </c>
      <c r="N80" s="5">
        <v>1</v>
      </c>
      <c r="O80" s="105"/>
      <c r="P80" s="5"/>
    </row>
    <row r="81" spans="2:16" ht="114.75" x14ac:dyDescent="0.25">
      <c r="B81" s="5" t="s">
        <v>1052</v>
      </c>
      <c r="C81" s="5" t="s">
        <v>1053</v>
      </c>
      <c r="D81" s="5">
        <v>4299991</v>
      </c>
      <c r="E81" s="5" t="s">
        <v>1027</v>
      </c>
      <c r="F81" s="5" t="s">
        <v>247</v>
      </c>
      <c r="G81" s="5" t="s">
        <v>364</v>
      </c>
      <c r="H81" s="5" t="s">
        <v>393</v>
      </c>
      <c r="I81" s="5">
        <v>3</v>
      </c>
      <c r="J81" s="105" t="s">
        <v>366</v>
      </c>
      <c r="K81" s="105" t="s">
        <v>16</v>
      </c>
      <c r="L81" s="105" t="s">
        <v>369</v>
      </c>
      <c r="M81" s="109">
        <v>21900</v>
      </c>
      <c r="N81" s="5">
        <v>1</v>
      </c>
      <c r="O81" s="105"/>
      <c r="P81" s="5"/>
    </row>
    <row r="82" spans="2:16" ht="114.75" x14ac:dyDescent="0.25">
      <c r="B82" s="5" t="s">
        <v>1052</v>
      </c>
      <c r="C82" s="5" t="s">
        <v>1053</v>
      </c>
      <c r="D82" s="5">
        <v>4299991</v>
      </c>
      <c r="E82" s="5" t="s">
        <v>1027</v>
      </c>
      <c r="F82" s="5" t="s">
        <v>247</v>
      </c>
      <c r="G82" s="5" t="s">
        <v>364</v>
      </c>
      <c r="H82" s="5" t="s">
        <v>394</v>
      </c>
      <c r="I82" s="5">
        <v>2</v>
      </c>
      <c r="J82" s="105" t="s">
        <v>366</v>
      </c>
      <c r="K82" s="105" t="s">
        <v>16</v>
      </c>
      <c r="L82" s="105" t="s">
        <v>369</v>
      </c>
      <c r="M82" s="109">
        <v>50000</v>
      </c>
      <c r="N82" s="5">
        <v>1</v>
      </c>
      <c r="O82" s="105"/>
      <c r="P82" s="5"/>
    </row>
    <row r="83" spans="2:16" ht="114.75" x14ac:dyDescent="0.25">
      <c r="B83" s="5" t="s">
        <v>1052</v>
      </c>
      <c r="C83" s="5" t="s">
        <v>1053</v>
      </c>
      <c r="D83" s="5">
        <v>4299991</v>
      </c>
      <c r="E83" s="5" t="s">
        <v>1027</v>
      </c>
      <c r="F83" s="5" t="s">
        <v>247</v>
      </c>
      <c r="G83" s="5" t="s">
        <v>364</v>
      </c>
      <c r="H83" s="5" t="s">
        <v>395</v>
      </c>
      <c r="I83" s="5">
        <v>3</v>
      </c>
      <c r="J83" s="105" t="s">
        <v>366</v>
      </c>
      <c r="K83" s="105" t="s">
        <v>16</v>
      </c>
      <c r="L83" s="105" t="s">
        <v>369</v>
      </c>
      <c r="M83" s="109">
        <v>36000</v>
      </c>
      <c r="N83" s="5">
        <v>1</v>
      </c>
      <c r="O83" s="105"/>
      <c r="P83" s="5"/>
    </row>
    <row r="84" spans="2:16" ht="114.75" x14ac:dyDescent="0.25">
      <c r="B84" s="5" t="s">
        <v>1052</v>
      </c>
      <c r="C84" s="5" t="s">
        <v>1053</v>
      </c>
      <c r="D84" s="5">
        <v>4299991</v>
      </c>
      <c r="E84" s="5" t="s">
        <v>1027</v>
      </c>
      <c r="F84" s="5" t="s">
        <v>247</v>
      </c>
      <c r="G84" s="5" t="s">
        <v>364</v>
      </c>
      <c r="H84" s="5" t="s">
        <v>396</v>
      </c>
      <c r="I84" s="5">
        <v>5</v>
      </c>
      <c r="J84" s="105" t="s">
        <v>366</v>
      </c>
      <c r="K84" s="105" t="s">
        <v>16</v>
      </c>
      <c r="L84" s="105" t="s">
        <v>369</v>
      </c>
      <c r="M84" s="109">
        <v>40000</v>
      </c>
      <c r="N84" s="5">
        <v>1</v>
      </c>
      <c r="O84" s="105"/>
      <c r="P84" s="5"/>
    </row>
    <row r="85" spans="2:16" ht="114.75" x14ac:dyDescent="0.25">
      <c r="B85" s="5" t="s">
        <v>1052</v>
      </c>
      <c r="C85" s="5" t="s">
        <v>1053</v>
      </c>
      <c r="D85" s="5">
        <v>4299991</v>
      </c>
      <c r="E85" s="5" t="s">
        <v>1027</v>
      </c>
      <c r="F85" s="5" t="s">
        <v>247</v>
      </c>
      <c r="G85" s="5" t="s">
        <v>364</v>
      </c>
      <c r="H85" s="5" t="s">
        <v>397</v>
      </c>
      <c r="I85" s="5">
        <v>3</v>
      </c>
      <c r="J85" s="105" t="s">
        <v>366</v>
      </c>
      <c r="K85" s="105" t="s">
        <v>16</v>
      </c>
      <c r="L85" s="105" t="s">
        <v>369</v>
      </c>
      <c r="M85" s="109">
        <v>18000</v>
      </c>
      <c r="N85" s="5">
        <v>1</v>
      </c>
      <c r="O85" s="105"/>
      <c r="P85" s="5"/>
    </row>
    <row r="86" spans="2:16" ht="114.75" x14ac:dyDescent="0.25">
      <c r="B86" s="5" t="s">
        <v>1052</v>
      </c>
      <c r="C86" s="5" t="s">
        <v>1053</v>
      </c>
      <c r="D86" s="5">
        <v>4299991</v>
      </c>
      <c r="E86" s="5" t="s">
        <v>1027</v>
      </c>
      <c r="F86" s="5" t="s">
        <v>247</v>
      </c>
      <c r="G86" s="5" t="s">
        <v>364</v>
      </c>
      <c r="H86" s="5" t="s">
        <v>398</v>
      </c>
      <c r="I86" s="5">
        <v>3</v>
      </c>
      <c r="J86" s="105" t="s">
        <v>366</v>
      </c>
      <c r="K86" s="105" t="s">
        <v>16</v>
      </c>
      <c r="L86" s="105" t="s">
        <v>369</v>
      </c>
      <c r="M86" s="109">
        <v>7500</v>
      </c>
      <c r="N86" s="5">
        <v>1</v>
      </c>
      <c r="O86" s="105"/>
      <c r="P86" s="5"/>
    </row>
    <row r="87" spans="2:16" ht="114.75" x14ac:dyDescent="0.25">
      <c r="B87" s="5" t="s">
        <v>1052</v>
      </c>
      <c r="C87" s="5" t="s">
        <v>1053</v>
      </c>
      <c r="D87" s="5">
        <v>4299991</v>
      </c>
      <c r="E87" s="5" t="s">
        <v>1027</v>
      </c>
      <c r="F87" s="5" t="s">
        <v>247</v>
      </c>
      <c r="G87" s="5" t="s">
        <v>364</v>
      </c>
      <c r="H87" s="5" t="s">
        <v>399</v>
      </c>
      <c r="I87" s="5">
        <v>2</v>
      </c>
      <c r="J87" s="105" t="s">
        <v>366</v>
      </c>
      <c r="K87" s="105" t="s">
        <v>16</v>
      </c>
      <c r="L87" s="105" t="s">
        <v>369</v>
      </c>
      <c r="M87" s="109">
        <v>72000</v>
      </c>
      <c r="N87" s="5">
        <v>1</v>
      </c>
      <c r="O87" s="105"/>
      <c r="P87" s="5"/>
    </row>
    <row r="88" spans="2:16" ht="114.75" x14ac:dyDescent="0.25">
      <c r="B88" s="5" t="s">
        <v>1052</v>
      </c>
      <c r="C88" s="5" t="s">
        <v>1053</v>
      </c>
      <c r="D88" s="5">
        <v>4299991</v>
      </c>
      <c r="E88" s="5" t="s">
        <v>1027</v>
      </c>
      <c r="F88" s="5" t="s">
        <v>247</v>
      </c>
      <c r="G88" s="5" t="s">
        <v>364</v>
      </c>
      <c r="H88" s="5" t="s">
        <v>400</v>
      </c>
      <c r="I88" s="5">
        <v>2</v>
      </c>
      <c r="J88" s="105" t="s">
        <v>366</v>
      </c>
      <c r="K88" s="105" t="s">
        <v>16</v>
      </c>
      <c r="L88" s="105" t="s">
        <v>369</v>
      </c>
      <c r="M88" s="109">
        <v>58000</v>
      </c>
      <c r="N88" s="5">
        <v>1</v>
      </c>
      <c r="O88" s="105"/>
      <c r="P88" s="5"/>
    </row>
    <row r="89" spans="2:16" ht="114.75" x14ac:dyDescent="0.25">
      <c r="B89" s="5" t="s">
        <v>1052</v>
      </c>
      <c r="C89" s="5" t="s">
        <v>1053</v>
      </c>
      <c r="D89" s="5">
        <v>4299991</v>
      </c>
      <c r="E89" s="5" t="s">
        <v>1027</v>
      </c>
      <c r="F89" s="5" t="s">
        <v>247</v>
      </c>
      <c r="G89" s="5" t="s">
        <v>364</v>
      </c>
      <c r="H89" s="5" t="s">
        <v>401</v>
      </c>
      <c r="I89" s="5">
        <v>2</v>
      </c>
      <c r="J89" s="105" t="s">
        <v>366</v>
      </c>
      <c r="K89" s="105" t="s">
        <v>16</v>
      </c>
      <c r="L89" s="105" t="s">
        <v>369</v>
      </c>
      <c r="M89" s="109">
        <v>34000</v>
      </c>
      <c r="N89" s="5">
        <v>1</v>
      </c>
      <c r="O89" s="105"/>
      <c r="P89" s="5"/>
    </row>
    <row r="90" spans="2:16" ht="114.75" x14ac:dyDescent="0.25">
      <c r="B90" s="5" t="s">
        <v>1052</v>
      </c>
      <c r="C90" s="5" t="s">
        <v>1053</v>
      </c>
      <c r="D90" s="5">
        <v>4299991</v>
      </c>
      <c r="E90" s="5" t="s">
        <v>1027</v>
      </c>
      <c r="F90" s="5" t="s">
        <v>247</v>
      </c>
      <c r="G90" s="5" t="s">
        <v>364</v>
      </c>
      <c r="H90" s="5" t="s">
        <v>402</v>
      </c>
      <c r="I90" s="5">
        <v>3</v>
      </c>
      <c r="J90" s="105" t="s">
        <v>366</v>
      </c>
      <c r="K90" s="105" t="s">
        <v>16</v>
      </c>
      <c r="L90" s="105" t="s">
        <v>369</v>
      </c>
      <c r="M90" s="109">
        <v>30000</v>
      </c>
      <c r="N90" s="5">
        <v>1</v>
      </c>
      <c r="O90" s="105"/>
      <c r="P90" s="5"/>
    </row>
    <row r="91" spans="2:16" ht="114.75" x14ac:dyDescent="0.25">
      <c r="B91" s="5" t="s">
        <v>1052</v>
      </c>
      <c r="C91" s="5" t="s">
        <v>1053</v>
      </c>
      <c r="D91" s="5">
        <v>4299991</v>
      </c>
      <c r="E91" s="5" t="s">
        <v>1027</v>
      </c>
      <c r="F91" s="5" t="s">
        <v>247</v>
      </c>
      <c r="G91" s="5" t="s">
        <v>364</v>
      </c>
      <c r="H91" s="5" t="s">
        <v>404</v>
      </c>
      <c r="I91" s="5">
        <v>3</v>
      </c>
      <c r="J91" s="105" t="s">
        <v>366</v>
      </c>
      <c r="K91" s="105" t="s">
        <v>16</v>
      </c>
      <c r="L91" s="105" t="s">
        <v>369</v>
      </c>
      <c r="M91" s="109">
        <v>39000</v>
      </c>
      <c r="N91" s="5">
        <v>1</v>
      </c>
      <c r="O91" s="105"/>
      <c r="P91" s="5"/>
    </row>
    <row r="92" spans="2:16" ht="114.75" x14ac:dyDescent="0.25">
      <c r="B92" s="5" t="s">
        <v>1052</v>
      </c>
      <c r="C92" s="5" t="s">
        <v>1053</v>
      </c>
      <c r="D92" s="5">
        <v>4299991</v>
      </c>
      <c r="E92" s="5" t="s">
        <v>1027</v>
      </c>
      <c r="F92" s="5" t="s">
        <v>247</v>
      </c>
      <c r="G92" s="5" t="s">
        <v>364</v>
      </c>
      <c r="H92" s="5" t="s">
        <v>405</v>
      </c>
      <c r="I92" s="5">
        <v>1</v>
      </c>
      <c r="J92" s="105" t="s">
        <v>366</v>
      </c>
      <c r="K92" s="105" t="s">
        <v>16</v>
      </c>
      <c r="L92" s="105" t="s">
        <v>369</v>
      </c>
      <c r="M92" s="109">
        <v>35000</v>
      </c>
      <c r="N92" s="5">
        <v>1</v>
      </c>
      <c r="O92" s="105"/>
      <c r="P92" s="5"/>
    </row>
    <row r="93" spans="2:16" ht="76.5" x14ac:dyDescent="0.25">
      <c r="B93" s="5" t="s">
        <v>1052</v>
      </c>
      <c r="C93" s="5" t="s">
        <v>1053</v>
      </c>
      <c r="D93" s="5">
        <v>45250</v>
      </c>
      <c r="E93" s="5" t="s">
        <v>1026</v>
      </c>
      <c r="F93" s="5" t="s">
        <v>685</v>
      </c>
      <c r="G93" s="5" t="s">
        <v>667</v>
      </c>
      <c r="H93" s="5" t="s">
        <v>668</v>
      </c>
      <c r="I93" s="5">
        <v>19</v>
      </c>
      <c r="J93" s="5" t="s">
        <v>669</v>
      </c>
      <c r="K93" s="109" t="s">
        <v>669</v>
      </c>
      <c r="L93" s="5" t="s">
        <v>670</v>
      </c>
      <c r="M93" s="109">
        <v>123500000</v>
      </c>
      <c r="N93" s="5">
        <v>1</v>
      </c>
      <c r="O93" s="5" t="s">
        <v>18</v>
      </c>
      <c r="P93" s="5"/>
    </row>
    <row r="94" spans="2:16" ht="76.5" x14ac:dyDescent="0.25">
      <c r="B94" s="5" t="s">
        <v>1052</v>
      </c>
      <c r="C94" s="5" t="s">
        <v>1053</v>
      </c>
      <c r="D94" s="5">
        <v>4717401</v>
      </c>
      <c r="E94" s="5" t="s">
        <v>1026</v>
      </c>
      <c r="F94" s="5" t="s">
        <v>685</v>
      </c>
      <c r="G94" s="5" t="s">
        <v>667</v>
      </c>
      <c r="H94" s="5" t="s">
        <v>682</v>
      </c>
      <c r="I94" s="5">
        <v>1</v>
      </c>
      <c r="J94" s="5" t="s">
        <v>669</v>
      </c>
      <c r="K94" s="109" t="s">
        <v>669</v>
      </c>
      <c r="L94" s="5" t="s">
        <v>683</v>
      </c>
      <c r="M94" s="109">
        <v>3500000</v>
      </c>
      <c r="N94" s="5">
        <v>1</v>
      </c>
      <c r="O94" s="5" t="s">
        <v>18</v>
      </c>
      <c r="P94" s="5"/>
    </row>
    <row r="95" spans="2:16" ht="76.5" x14ac:dyDescent="0.25">
      <c r="B95" s="5" t="s">
        <v>1052</v>
      </c>
      <c r="C95" s="5" t="s">
        <v>1053</v>
      </c>
      <c r="D95" s="5">
        <v>4717401</v>
      </c>
      <c r="E95" s="5" t="s">
        <v>1026</v>
      </c>
      <c r="F95" s="5" t="s">
        <v>685</v>
      </c>
      <c r="G95" s="5" t="s">
        <v>667</v>
      </c>
      <c r="H95" s="5" t="s">
        <v>684</v>
      </c>
      <c r="I95" s="5">
        <v>1</v>
      </c>
      <c r="J95" s="5" t="s">
        <v>669</v>
      </c>
      <c r="K95" s="109" t="s">
        <v>669</v>
      </c>
      <c r="L95" s="5" t="s">
        <v>683</v>
      </c>
      <c r="M95" s="109">
        <v>350000</v>
      </c>
      <c r="N95" s="5">
        <v>1</v>
      </c>
      <c r="O95" s="5" t="s">
        <v>18</v>
      </c>
      <c r="P95" s="5"/>
    </row>
    <row r="96" spans="2:16" ht="306" x14ac:dyDescent="0.25">
      <c r="B96" s="5" t="s">
        <v>1052</v>
      </c>
      <c r="C96" s="5" t="s">
        <v>1053</v>
      </c>
      <c r="D96" s="5">
        <v>45250</v>
      </c>
      <c r="E96" s="5" t="s">
        <v>1028</v>
      </c>
      <c r="F96" s="5" t="s">
        <v>410</v>
      </c>
      <c r="G96" s="5" t="s">
        <v>411</v>
      </c>
      <c r="H96" s="5" t="s">
        <v>416</v>
      </c>
      <c r="I96" s="5">
        <v>20</v>
      </c>
      <c r="J96" s="1"/>
      <c r="K96" s="1"/>
      <c r="L96" s="5" t="s">
        <v>417</v>
      </c>
      <c r="M96" s="109">
        <v>4610000</v>
      </c>
      <c r="N96" s="5">
        <v>1</v>
      </c>
      <c r="O96" s="5" t="s">
        <v>18</v>
      </c>
      <c r="P96" s="5"/>
    </row>
    <row r="97" spans="2:16" ht="76.5" x14ac:dyDescent="0.25">
      <c r="B97" s="5" t="s">
        <v>1052</v>
      </c>
      <c r="C97" s="5" t="s">
        <v>1053</v>
      </c>
      <c r="D97" s="5">
        <v>4529001</v>
      </c>
      <c r="E97" s="5" t="s">
        <v>1028</v>
      </c>
      <c r="F97" s="5" t="s">
        <v>410</v>
      </c>
      <c r="G97" s="5" t="s">
        <v>411</v>
      </c>
      <c r="H97" s="5" t="s">
        <v>421</v>
      </c>
      <c r="I97" s="5">
        <v>1</v>
      </c>
      <c r="J97" s="5" t="s">
        <v>419</v>
      </c>
      <c r="K97" s="5" t="s">
        <v>16</v>
      </c>
      <c r="L97" s="5" t="s">
        <v>1021</v>
      </c>
      <c r="M97" s="109">
        <v>1800000</v>
      </c>
      <c r="N97" s="5">
        <v>1</v>
      </c>
      <c r="O97" s="5" t="s">
        <v>18</v>
      </c>
      <c r="P97" s="5"/>
    </row>
    <row r="98" spans="2:16" ht="76.5" x14ac:dyDescent="0.25">
      <c r="B98" s="5" t="s">
        <v>1052</v>
      </c>
      <c r="C98" s="5" t="s">
        <v>1053</v>
      </c>
      <c r="D98" s="5">
        <v>4717401</v>
      </c>
      <c r="E98" s="5" t="s">
        <v>1028</v>
      </c>
      <c r="F98" s="5" t="s">
        <v>410</v>
      </c>
      <c r="G98" s="5" t="s">
        <v>411</v>
      </c>
      <c r="H98" s="5" t="s">
        <v>422</v>
      </c>
      <c r="I98" s="5">
        <v>1</v>
      </c>
      <c r="J98" s="5" t="s">
        <v>419</v>
      </c>
      <c r="K98" s="5" t="s">
        <v>16</v>
      </c>
      <c r="L98" s="5" t="s">
        <v>423</v>
      </c>
      <c r="M98" s="109">
        <v>1900000</v>
      </c>
      <c r="N98" s="5">
        <v>1</v>
      </c>
      <c r="O98" s="5" t="s">
        <v>18</v>
      </c>
      <c r="P98" s="5"/>
    </row>
    <row r="99" spans="2:16" ht="76.5" x14ac:dyDescent="0.25">
      <c r="B99" s="5" t="s">
        <v>1052</v>
      </c>
      <c r="C99" s="5" t="s">
        <v>1053</v>
      </c>
      <c r="D99" s="5">
        <v>4529001</v>
      </c>
      <c r="E99" s="5" t="s">
        <v>1028</v>
      </c>
      <c r="F99" s="5" t="s">
        <v>410</v>
      </c>
      <c r="G99" s="5" t="s">
        <v>411</v>
      </c>
      <c r="H99" s="5" t="s">
        <v>424</v>
      </c>
      <c r="I99" s="5">
        <v>2</v>
      </c>
      <c r="J99" s="5" t="s">
        <v>419</v>
      </c>
      <c r="K99" s="5" t="s">
        <v>16</v>
      </c>
      <c r="L99" s="5" t="s">
        <v>425</v>
      </c>
      <c r="M99" s="109">
        <v>240000</v>
      </c>
      <c r="N99" s="5">
        <v>1</v>
      </c>
      <c r="O99" s="5" t="s">
        <v>18</v>
      </c>
      <c r="P99" s="5"/>
    </row>
    <row r="100" spans="2:16" ht="76.5" x14ac:dyDescent="0.25">
      <c r="B100" s="5" t="s">
        <v>1052</v>
      </c>
      <c r="C100" s="5" t="s">
        <v>1053</v>
      </c>
      <c r="D100" s="5">
        <v>4529001</v>
      </c>
      <c r="E100" s="5" t="s">
        <v>1028</v>
      </c>
      <c r="F100" s="5" t="s">
        <v>410</v>
      </c>
      <c r="G100" s="5" t="s">
        <v>411</v>
      </c>
      <c r="H100" s="5" t="s">
        <v>426</v>
      </c>
      <c r="I100" s="5">
        <v>1</v>
      </c>
      <c r="J100" s="5" t="s">
        <v>419</v>
      </c>
      <c r="K100" s="5" t="s">
        <v>16</v>
      </c>
      <c r="L100" s="5" t="s">
        <v>427</v>
      </c>
      <c r="M100" s="109">
        <v>350000</v>
      </c>
      <c r="N100" s="5">
        <v>1</v>
      </c>
      <c r="O100" s="5" t="s">
        <v>18</v>
      </c>
      <c r="P100" s="5"/>
    </row>
    <row r="101" spans="2:16" ht="76.5" x14ac:dyDescent="0.25">
      <c r="B101" s="5" t="s">
        <v>1052</v>
      </c>
      <c r="C101" s="5" t="s">
        <v>1053</v>
      </c>
      <c r="D101" s="5">
        <v>4529001</v>
      </c>
      <c r="E101" s="5" t="s">
        <v>1028</v>
      </c>
      <c r="F101" s="5" t="s">
        <v>410</v>
      </c>
      <c r="G101" s="5" t="s">
        <v>411</v>
      </c>
      <c r="H101" s="5" t="s">
        <v>428</v>
      </c>
      <c r="I101" s="5">
        <v>1</v>
      </c>
      <c r="J101" s="5" t="s">
        <v>419</v>
      </c>
      <c r="K101" s="5" t="s">
        <v>16</v>
      </c>
      <c r="L101" s="5" t="s">
        <v>429</v>
      </c>
      <c r="M101" s="109">
        <v>1300000</v>
      </c>
      <c r="N101" s="5"/>
      <c r="O101" s="5"/>
      <c r="P101" s="5"/>
    </row>
    <row r="102" spans="2:16" ht="76.5" x14ac:dyDescent="0.25">
      <c r="B102" s="5" t="s">
        <v>1052</v>
      </c>
      <c r="C102" s="5" t="s">
        <v>1053</v>
      </c>
      <c r="D102" s="5">
        <v>4529001</v>
      </c>
      <c r="E102" s="5" t="s">
        <v>1028</v>
      </c>
      <c r="F102" s="5" t="s">
        <v>410</v>
      </c>
      <c r="G102" s="5" t="s">
        <v>411</v>
      </c>
      <c r="H102" s="5" t="s">
        <v>430</v>
      </c>
      <c r="I102" s="5">
        <v>1</v>
      </c>
      <c r="J102" s="5" t="s">
        <v>419</v>
      </c>
      <c r="K102" s="5" t="s">
        <v>16</v>
      </c>
      <c r="L102" s="5" t="s">
        <v>431</v>
      </c>
      <c r="M102" s="109">
        <v>198000</v>
      </c>
      <c r="N102" s="5">
        <v>1</v>
      </c>
      <c r="O102" s="5" t="s">
        <v>18</v>
      </c>
      <c r="P102" s="5"/>
    </row>
    <row r="103" spans="2:16" ht="76.5" x14ac:dyDescent="0.25">
      <c r="B103" s="5" t="s">
        <v>1052</v>
      </c>
      <c r="C103" s="5" t="s">
        <v>1053</v>
      </c>
      <c r="D103" s="5">
        <v>45269</v>
      </c>
      <c r="E103" s="5" t="s">
        <v>1028</v>
      </c>
      <c r="F103" s="5" t="s">
        <v>410</v>
      </c>
      <c r="G103" s="5" t="s">
        <v>411</v>
      </c>
      <c r="H103" s="5" t="s">
        <v>432</v>
      </c>
      <c r="I103" s="5">
        <v>1</v>
      </c>
      <c r="J103" s="5" t="s">
        <v>419</v>
      </c>
      <c r="K103" s="5" t="s">
        <v>16</v>
      </c>
      <c r="L103" s="5" t="s">
        <v>433</v>
      </c>
      <c r="M103" s="109">
        <v>180000</v>
      </c>
      <c r="N103" s="5">
        <v>1</v>
      </c>
      <c r="O103" s="5" t="s">
        <v>18</v>
      </c>
      <c r="P103" s="5"/>
    </row>
    <row r="104" spans="2:16" ht="76.5" x14ac:dyDescent="0.25">
      <c r="B104" s="5" t="s">
        <v>1052</v>
      </c>
      <c r="C104" s="5" t="s">
        <v>1053</v>
      </c>
      <c r="D104" s="5">
        <v>4529001</v>
      </c>
      <c r="E104" s="5" t="s">
        <v>1028</v>
      </c>
      <c r="F104" s="5" t="s">
        <v>410</v>
      </c>
      <c r="G104" s="5" t="s">
        <v>411</v>
      </c>
      <c r="H104" s="5" t="s">
        <v>434</v>
      </c>
      <c r="I104" s="5">
        <v>3</v>
      </c>
      <c r="J104" s="5" t="s">
        <v>419</v>
      </c>
      <c r="K104" s="5" t="s">
        <v>16</v>
      </c>
      <c r="L104" s="5" t="s">
        <v>435</v>
      </c>
      <c r="M104" s="109">
        <v>660000</v>
      </c>
      <c r="N104" s="5">
        <v>1</v>
      </c>
      <c r="O104" s="5" t="s">
        <v>18</v>
      </c>
      <c r="P104" s="5"/>
    </row>
    <row r="105" spans="2:16" ht="76.5" x14ac:dyDescent="0.25">
      <c r="B105" s="5" t="s">
        <v>1052</v>
      </c>
      <c r="C105" s="5" t="s">
        <v>1053</v>
      </c>
      <c r="D105" s="5">
        <v>4529001</v>
      </c>
      <c r="E105" s="5" t="s">
        <v>1028</v>
      </c>
      <c r="F105" s="5" t="s">
        <v>410</v>
      </c>
      <c r="G105" s="5" t="s">
        <v>411</v>
      </c>
      <c r="H105" s="5" t="s">
        <v>436</v>
      </c>
      <c r="I105" s="5">
        <v>10</v>
      </c>
      <c r="J105" s="5" t="s">
        <v>437</v>
      </c>
      <c r="K105" s="5" t="s">
        <v>16</v>
      </c>
      <c r="L105" s="5" t="s">
        <v>438</v>
      </c>
      <c r="M105" s="109">
        <v>280000</v>
      </c>
      <c r="N105" s="5">
        <v>1</v>
      </c>
      <c r="O105" s="5" t="s">
        <v>18</v>
      </c>
      <c r="P105" s="5"/>
    </row>
    <row r="106" spans="2:16" ht="76.5" x14ac:dyDescent="0.25">
      <c r="B106" s="5" t="s">
        <v>1052</v>
      </c>
      <c r="C106" s="5" t="s">
        <v>1053</v>
      </c>
      <c r="D106" s="5">
        <v>4529001</v>
      </c>
      <c r="E106" s="5" t="s">
        <v>1028</v>
      </c>
      <c r="F106" s="5" t="s">
        <v>410</v>
      </c>
      <c r="G106" s="5" t="s">
        <v>411</v>
      </c>
      <c r="H106" s="5" t="s">
        <v>439</v>
      </c>
      <c r="I106" s="5">
        <v>20</v>
      </c>
      <c r="J106" s="5" t="s">
        <v>437</v>
      </c>
      <c r="K106" s="5" t="s">
        <v>16</v>
      </c>
      <c r="L106" s="5" t="s">
        <v>440</v>
      </c>
      <c r="M106" s="109">
        <v>600000</v>
      </c>
      <c r="N106" s="5">
        <v>1</v>
      </c>
      <c r="O106" s="5" t="s">
        <v>18</v>
      </c>
      <c r="P106" s="5"/>
    </row>
    <row r="107" spans="2:16" ht="76.5" x14ac:dyDescent="0.25">
      <c r="B107" s="5" t="s">
        <v>1052</v>
      </c>
      <c r="C107" s="5" t="s">
        <v>1053</v>
      </c>
      <c r="D107" s="5">
        <v>4529001</v>
      </c>
      <c r="E107" s="5" t="s">
        <v>1028</v>
      </c>
      <c r="F107" s="5" t="s">
        <v>410</v>
      </c>
      <c r="G107" s="5" t="s">
        <v>411</v>
      </c>
      <c r="H107" s="5" t="s">
        <v>441</v>
      </c>
      <c r="I107" s="5">
        <v>10</v>
      </c>
      <c r="J107" s="5" t="s">
        <v>437</v>
      </c>
      <c r="K107" s="5" t="s">
        <v>16</v>
      </c>
      <c r="L107" s="5" t="s">
        <v>440</v>
      </c>
      <c r="M107" s="109">
        <v>550000</v>
      </c>
      <c r="N107" s="5">
        <v>1</v>
      </c>
      <c r="O107" s="5" t="s">
        <v>18</v>
      </c>
      <c r="P107" s="5"/>
    </row>
    <row r="108" spans="2:16" ht="76.5" x14ac:dyDescent="0.25">
      <c r="B108" s="5" t="s">
        <v>1052</v>
      </c>
      <c r="C108" s="5" t="s">
        <v>1053</v>
      </c>
      <c r="D108" s="5">
        <v>4717401</v>
      </c>
      <c r="E108" s="5" t="s">
        <v>1028</v>
      </c>
      <c r="F108" s="5" t="s">
        <v>410</v>
      </c>
      <c r="G108" s="5" t="s">
        <v>411</v>
      </c>
      <c r="H108" s="5" t="s">
        <v>442</v>
      </c>
      <c r="I108" s="5">
        <v>10</v>
      </c>
      <c r="J108" s="5" t="s">
        <v>437</v>
      </c>
      <c r="K108" s="5" t="s">
        <v>16</v>
      </c>
      <c r="L108" s="5" t="s">
        <v>440</v>
      </c>
      <c r="M108" s="109">
        <v>4980000</v>
      </c>
      <c r="N108" s="5">
        <v>1</v>
      </c>
      <c r="O108" s="5" t="s">
        <v>18</v>
      </c>
      <c r="P108" s="5"/>
    </row>
    <row r="109" spans="2:16" ht="76.5" x14ac:dyDescent="0.25">
      <c r="B109" s="5" t="s">
        <v>1052</v>
      </c>
      <c r="C109" s="5" t="s">
        <v>1053</v>
      </c>
      <c r="D109" s="5">
        <v>4717401</v>
      </c>
      <c r="E109" s="5" t="s">
        <v>1028</v>
      </c>
      <c r="F109" s="5" t="s">
        <v>410</v>
      </c>
      <c r="G109" s="5" t="s">
        <v>411</v>
      </c>
      <c r="H109" s="5" t="s">
        <v>443</v>
      </c>
      <c r="I109" s="5">
        <v>10</v>
      </c>
      <c r="J109" s="5" t="s">
        <v>437</v>
      </c>
      <c r="K109" s="5" t="s">
        <v>16</v>
      </c>
      <c r="L109" s="5" t="s">
        <v>444</v>
      </c>
      <c r="M109" s="109">
        <v>500000</v>
      </c>
      <c r="N109" s="5">
        <v>1</v>
      </c>
      <c r="O109" s="5" t="s">
        <v>18</v>
      </c>
      <c r="P109" s="5"/>
    </row>
    <row r="110" spans="2:16" ht="76.5" x14ac:dyDescent="0.25">
      <c r="B110" s="5" t="s">
        <v>1052</v>
      </c>
      <c r="C110" s="5" t="s">
        <v>1053</v>
      </c>
      <c r="D110" s="5">
        <v>4717401</v>
      </c>
      <c r="E110" s="5" t="s">
        <v>1028</v>
      </c>
      <c r="F110" s="5" t="s">
        <v>410</v>
      </c>
      <c r="G110" s="5" t="s">
        <v>411</v>
      </c>
      <c r="H110" s="5" t="s">
        <v>445</v>
      </c>
      <c r="I110" s="5">
        <v>10</v>
      </c>
      <c r="J110" s="5" t="s">
        <v>437</v>
      </c>
      <c r="K110" s="5" t="s">
        <v>16</v>
      </c>
      <c r="L110" s="5" t="s">
        <v>444</v>
      </c>
      <c r="M110" s="109">
        <v>700000</v>
      </c>
      <c r="N110" s="5">
        <v>1</v>
      </c>
      <c r="O110" s="5" t="s">
        <v>18</v>
      </c>
      <c r="P110" s="5"/>
    </row>
    <row r="111" spans="2:16" ht="76.5" x14ac:dyDescent="0.25">
      <c r="B111" s="5" t="s">
        <v>1052</v>
      </c>
      <c r="C111" s="5" t="s">
        <v>1053</v>
      </c>
      <c r="D111" s="5">
        <v>4529001</v>
      </c>
      <c r="E111" s="5" t="s">
        <v>1028</v>
      </c>
      <c r="F111" s="5" t="s">
        <v>410</v>
      </c>
      <c r="G111" s="5" t="s">
        <v>411</v>
      </c>
      <c r="H111" s="5" t="s">
        <v>446</v>
      </c>
      <c r="I111" s="5">
        <v>10</v>
      </c>
      <c r="J111" s="5" t="s">
        <v>437</v>
      </c>
      <c r="K111" s="5" t="s">
        <v>16</v>
      </c>
      <c r="L111" s="5" t="s">
        <v>444</v>
      </c>
      <c r="M111" s="109">
        <v>100000</v>
      </c>
      <c r="N111" s="5">
        <v>1</v>
      </c>
      <c r="O111" s="5" t="s">
        <v>18</v>
      </c>
      <c r="P111" s="5"/>
    </row>
    <row r="112" spans="2:16" ht="76.5" x14ac:dyDescent="0.25">
      <c r="B112" s="5" t="s">
        <v>1052</v>
      </c>
      <c r="C112" s="5" t="s">
        <v>1053</v>
      </c>
      <c r="D112" s="5">
        <v>4529001</v>
      </c>
      <c r="E112" s="5" t="s">
        <v>1028</v>
      </c>
      <c r="F112" s="5" t="s">
        <v>410</v>
      </c>
      <c r="G112" s="5" t="s">
        <v>411</v>
      </c>
      <c r="H112" s="5" t="s">
        <v>447</v>
      </c>
      <c r="I112" s="5">
        <v>10</v>
      </c>
      <c r="J112" s="5" t="s">
        <v>437</v>
      </c>
      <c r="K112" s="5" t="s">
        <v>16</v>
      </c>
      <c r="L112" s="5" t="s">
        <v>444</v>
      </c>
      <c r="M112" s="109">
        <v>170000</v>
      </c>
      <c r="N112" s="5">
        <v>1</v>
      </c>
      <c r="O112" s="5" t="s">
        <v>18</v>
      </c>
      <c r="P112" s="5"/>
    </row>
    <row r="113" spans="2:16" ht="76.5" x14ac:dyDescent="0.25">
      <c r="B113" s="5" t="s">
        <v>1052</v>
      </c>
      <c r="C113" s="5" t="s">
        <v>1053</v>
      </c>
      <c r="D113" s="5">
        <v>45250</v>
      </c>
      <c r="E113" s="5" t="s">
        <v>1028</v>
      </c>
      <c r="F113" s="5" t="s">
        <v>410</v>
      </c>
      <c r="G113" s="5" t="s">
        <v>448</v>
      </c>
      <c r="H113" s="5" t="s">
        <v>449</v>
      </c>
      <c r="I113" s="5">
        <v>2</v>
      </c>
      <c r="J113" s="5"/>
      <c r="K113" s="5"/>
      <c r="L113" s="5" t="s">
        <v>450</v>
      </c>
      <c r="M113" s="109">
        <v>24000000</v>
      </c>
      <c r="N113" s="5">
        <v>1</v>
      </c>
      <c r="O113" s="5" t="s">
        <v>18</v>
      </c>
      <c r="P113" s="5"/>
    </row>
    <row r="114" spans="2:16" ht="76.5" x14ac:dyDescent="0.25">
      <c r="B114" s="5" t="s">
        <v>1052</v>
      </c>
      <c r="C114" s="5" t="s">
        <v>1053</v>
      </c>
      <c r="D114" s="5">
        <v>45250</v>
      </c>
      <c r="E114" s="5" t="s">
        <v>1028</v>
      </c>
      <c r="F114" s="5" t="s">
        <v>410</v>
      </c>
      <c r="G114" s="5" t="s">
        <v>448</v>
      </c>
      <c r="H114" s="5" t="s">
        <v>451</v>
      </c>
      <c r="I114" s="5">
        <v>1</v>
      </c>
      <c r="J114" s="5"/>
      <c r="K114" s="5"/>
      <c r="L114" s="5" t="s">
        <v>450</v>
      </c>
      <c r="M114" s="109">
        <v>9000000</v>
      </c>
      <c r="N114" s="5">
        <v>1</v>
      </c>
      <c r="O114" s="5" t="s">
        <v>18</v>
      </c>
      <c r="P114" s="5"/>
    </row>
    <row r="115" spans="2:16" ht="76.5" x14ac:dyDescent="0.25">
      <c r="B115" s="5" t="s">
        <v>1052</v>
      </c>
      <c r="C115" s="5" t="s">
        <v>1053</v>
      </c>
      <c r="D115" s="5">
        <v>45250</v>
      </c>
      <c r="E115" s="5" t="s">
        <v>1028</v>
      </c>
      <c r="F115" s="5" t="s">
        <v>410</v>
      </c>
      <c r="G115" s="5" t="s">
        <v>448</v>
      </c>
      <c r="H115" s="5" t="s">
        <v>452</v>
      </c>
      <c r="I115" s="5">
        <v>1</v>
      </c>
      <c r="J115" s="5"/>
      <c r="K115" s="5"/>
      <c r="L115" s="5" t="s">
        <v>450</v>
      </c>
      <c r="M115" s="109">
        <v>12000000</v>
      </c>
      <c r="N115" s="5">
        <v>1</v>
      </c>
      <c r="O115" s="5" t="s">
        <v>18</v>
      </c>
      <c r="P115" s="5"/>
    </row>
    <row r="116" spans="2:16" ht="76.5" x14ac:dyDescent="0.25">
      <c r="B116" s="5" t="s">
        <v>1052</v>
      </c>
      <c r="C116" s="5" t="s">
        <v>1053</v>
      </c>
      <c r="D116" s="5">
        <v>4529001</v>
      </c>
      <c r="E116" s="5" t="s">
        <v>1028</v>
      </c>
      <c r="F116" s="5" t="s">
        <v>410</v>
      </c>
      <c r="G116" s="5" t="s">
        <v>448</v>
      </c>
      <c r="H116" s="5" t="s">
        <v>453</v>
      </c>
      <c r="I116" s="5">
        <v>2</v>
      </c>
      <c r="J116" s="5"/>
      <c r="K116" s="5"/>
      <c r="L116" s="5" t="s">
        <v>450</v>
      </c>
      <c r="M116" s="109">
        <v>10200000</v>
      </c>
      <c r="N116" s="5">
        <v>1</v>
      </c>
      <c r="O116" s="5" t="s">
        <v>18</v>
      </c>
      <c r="P116" s="5"/>
    </row>
    <row r="117" spans="2:16" ht="127.5" x14ac:dyDescent="0.25">
      <c r="B117" s="5" t="s">
        <v>1052</v>
      </c>
      <c r="C117" s="5" t="s">
        <v>1053</v>
      </c>
      <c r="D117" s="5">
        <v>4717401</v>
      </c>
      <c r="E117" s="5" t="s">
        <v>1028</v>
      </c>
      <c r="F117" s="5" t="s">
        <v>410</v>
      </c>
      <c r="G117" s="5" t="s">
        <v>448</v>
      </c>
      <c r="H117" s="5" t="s">
        <v>454</v>
      </c>
      <c r="I117" s="5">
        <v>1</v>
      </c>
      <c r="J117" s="5"/>
      <c r="K117" s="5"/>
      <c r="L117" s="5" t="s">
        <v>450</v>
      </c>
      <c r="M117" s="109">
        <v>1300000</v>
      </c>
      <c r="N117" s="5">
        <v>1</v>
      </c>
      <c r="O117" s="5" t="s">
        <v>18</v>
      </c>
      <c r="P117" s="5"/>
    </row>
    <row r="118" spans="2:16" ht="114.75" x14ac:dyDescent="0.25">
      <c r="B118" s="5" t="s">
        <v>1052</v>
      </c>
      <c r="C118" s="5" t="s">
        <v>1053</v>
      </c>
      <c r="D118" s="5">
        <v>4529001</v>
      </c>
      <c r="E118" s="5" t="s">
        <v>1028</v>
      </c>
      <c r="F118" s="5" t="s">
        <v>410</v>
      </c>
      <c r="G118" s="5" t="s">
        <v>448</v>
      </c>
      <c r="H118" s="5" t="s">
        <v>455</v>
      </c>
      <c r="I118" s="5">
        <v>1</v>
      </c>
      <c r="J118" s="5"/>
      <c r="K118" s="5"/>
      <c r="L118" s="5" t="s">
        <v>456</v>
      </c>
      <c r="M118" s="109">
        <v>600000</v>
      </c>
      <c r="N118" s="5">
        <v>1</v>
      </c>
      <c r="O118" s="5" t="s">
        <v>18</v>
      </c>
      <c r="P118" s="5"/>
    </row>
    <row r="119" spans="2:16" ht="76.5" x14ac:dyDescent="0.25">
      <c r="B119" s="5" t="s">
        <v>1052</v>
      </c>
      <c r="C119" s="5" t="s">
        <v>1053</v>
      </c>
      <c r="D119" s="5">
        <v>4529001</v>
      </c>
      <c r="E119" s="5" t="s">
        <v>1028</v>
      </c>
      <c r="F119" s="5" t="s">
        <v>410</v>
      </c>
      <c r="G119" s="5" t="s">
        <v>448</v>
      </c>
      <c r="H119" s="5" t="s">
        <v>457</v>
      </c>
      <c r="I119" s="5">
        <v>3</v>
      </c>
      <c r="J119" s="5"/>
      <c r="K119" s="5"/>
      <c r="L119" s="5" t="s">
        <v>456</v>
      </c>
      <c r="M119" s="109">
        <v>2200000</v>
      </c>
      <c r="N119" s="5">
        <v>1</v>
      </c>
      <c r="O119" s="5" t="s">
        <v>18</v>
      </c>
      <c r="P119" s="5"/>
    </row>
    <row r="120" spans="2:16" ht="165.75" x14ac:dyDescent="0.25">
      <c r="B120" s="5" t="s">
        <v>1052</v>
      </c>
      <c r="C120" s="5" t="s">
        <v>1053</v>
      </c>
      <c r="D120" s="5">
        <v>4717401</v>
      </c>
      <c r="E120" s="5" t="s">
        <v>1028</v>
      </c>
      <c r="F120" s="5" t="s">
        <v>410</v>
      </c>
      <c r="G120" s="5" t="s">
        <v>448</v>
      </c>
      <c r="H120" s="5" t="s">
        <v>458</v>
      </c>
      <c r="I120" s="5">
        <v>1</v>
      </c>
      <c r="J120" s="5"/>
      <c r="K120" s="5"/>
      <c r="L120" s="5" t="s">
        <v>456</v>
      </c>
      <c r="M120" s="109">
        <v>600000</v>
      </c>
      <c r="N120" s="5">
        <v>1</v>
      </c>
      <c r="O120" s="5" t="s">
        <v>18</v>
      </c>
      <c r="P120" s="5"/>
    </row>
    <row r="121" spans="2:16" ht="127.5" x14ac:dyDescent="0.25">
      <c r="B121" s="5" t="s">
        <v>1052</v>
      </c>
      <c r="C121" s="5" t="s">
        <v>1053</v>
      </c>
      <c r="D121" s="5">
        <v>4717401</v>
      </c>
      <c r="E121" s="5" t="s">
        <v>1028</v>
      </c>
      <c r="F121" s="5" t="s">
        <v>410</v>
      </c>
      <c r="G121" s="5" t="s">
        <v>448</v>
      </c>
      <c r="H121" s="5" t="s">
        <v>459</v>
      </c>
      <c r="I121" s="5">
        <v>1</v>
      </c>
      <c r="J121" s="5"/>
      <c r="K121" s="5"/>
      <c r="L121" s="5" t="s">
        <v>456</v>
      </c>
      <c r="M121" s="109">
        <v>800000</v>
      </c>
      <c r="N121" s="5">
        <v>1</v>
      </c>
      <c r="O121" s="5" t="s">
        <v>18</v>
      </c>
      <c r="P121" s="5"/>
    </row>
    <row r="122" spans="2:16" ht="76.5" x14ac:dyDescent="0.25">
      <c r="B122" s="5" t="s">
        <v>1052</v>
      </c>
      <c r="C122" s="5" t="s">
        <v>1053</v>
      </c>
      <c r="D122" s="5">
        <v>4717401</v>
      </c>
      <c r="E122" s="5" t="s">
        <v>1028</v>
      </c>
      <c r="F122" s="5" t="s">
        <v>410</v>
      </c>
      <c r="G122" s="5" t="s">
        <v>448</v>
      </c>
      <c r="H122" s="5" t="s">
        <v>460</v>
      </c>
      <c r="I122" s="5">
        <v>1</v>
      </c>
      <c r="J122" s="5"/>
      <c r="K122" s="5"/>
      <c r="L122" s="5" t="s">
        <v>456</v>
      </c>
      <c r="M122" s="109">
        <v>2700000</v>
      </c>
      <c r="N122" s="5">
        <v>1</v>
      </c>
      <c r="O122" s="5" t="s">
        <v>18</v>
      </c>
      <c r="P122" s="5"/>
    </row>
    <row r="123" spans="2:16" ht="76.5" x14ac:dyDescent="0.25">
      <c r="B123" s="5" t="s">
        <v>1052</v>
      </c>
      <c r="C123" s="5" t="s">
        <v>1053</v>
      </c>
      <c r="D123" s="5">
        <v>4717401</v>
      </c>
      <c r="E123" s="5" t="s">
        <v>1028</v>
      </c>
      <c r="F123" s="5" t="s">
        <v>410</v>
      </c>
      <c r="G123" s="5" t="s">
        <v>448</v>
      </c>
      <c r="H123" s="5" t="s">
        <v>462</v>
      </c>
      <c r="I123" s="5">
        <v>1</v>
      </c>
      <c r="J123" s="5"/>
      <c r="K123" s="5"/>
      <c r="L123" s="5" t="s">
        <v>456</v>
      </c>
      <c r="M123" s="109">
        <v>6000000</v>
      </c>
      <c r="N123" s="5">
        <v>1</v>
      </c>
      <c r="O123" s="5" t="s">
        <v>18</v>
      </c>
      <c r="P123" s="5"/>
    </row>
    <row r="124" spans="2:16" ht="76.5" x14ac:dyDescent="0.25">
      <c r="B124" s="5" t="s">
        <v>1052</v>
      </c>
      <c r="C124" s="5" t="s">
        <v>1053</v>
      </c>
      <c r="D124" s="5">
        <v>4717401</v>
      </c>
      <c r="E124" s="5" t="s">
        <v>1028</v>
      </c>
      <c r="F124" s="5" t="s">
        <v>410</v>
      </c>
      <c r="G124" s="5" t="s">
        <v>448</v>
      </c>
      <c r="H124" s="5" t="s">
        <v>463</v>
      </c>
      <c r="I124" s="5">
        <v>1</v>
      </c>
      <c r="J124" s="5"/>
      <c r="K124" s="5"/>
      <c r="L124" s="5" t="s">
        <v>456</v>
      </c>
      <c r="M124" s="109">
        <v>3700000</v>
      </c>
      <c r="N124" s="5">
        <v>1</v>
      </c>
      <c r="O124" s="5" t="s">
        <v>18</v>
      </c>
      <c r="P124" s="5"/>
    </row>
    <row r="125" spans="2:16" ht="76.5" x14ac:dyDescent="0.25">
      <c r="B125" s="5" t="s">
        <v>1052</v>
      </c>
      <c r="C125" s="5" t="s">
        <v>1053</v>
      </c>
      <c r="D125" s="5">
        <v>4529001</v>
      </c>
      <c r="E125" s="5" t="s">
        <v>1028</v>
      </c>
      <c r="F125" s="5" t="s">
        <v>410</v>
      </c>
      <c r="G125" s="5" t="s">
        <v>448</v>
      </c>
      <c r="H125" s="5" t="s">
        <v>464</v>
      </c>
      <c r="I125" s="5">
        <v>2</v>
      </c>
      <c r="J125" s="5"/>
      <c r="K125" s="5"/>
      <c r="L125" s="5" t="s">
        <v>456</v>
      </c>
      <c r="M125" s="109">
        <v>1000000</v>
      </c>
      <c r="N125" s="5">
        <v>1</v>
      </c>
      <c r="O125" s="5" t="s">
        <v>18</v>
      </c>
      <c r="P125" s="5"/>
    </row>
    <row r="126" spans="2:16" ht="76.5" x14ac:dyDescent="0.25">
      <c r="B126" s="5" t="s">
        <v>1052</v>
      </c>
      <c r="C126" s="5" t="s">
        <v>1053</v>
      </c>
      <c r="D126" s="5">
        <v>4529001</v>
      </c>
      <c r="E126" s="5" t="s">
        <v>1028</v>
      </c>
      <c r="F126" s="5" t="s">
        <v>410</v>
      </c>
      <c r="G126" s="5" t="s">
        <v>448</v>
      </c>
      <c r="H126" s="5" t="s">
        <v>465</v>
      </c>
      <c r="I126" s="5">
        <v>2</v>
      </c>
      <c r="J126" s="5"/>
      <c r="K126" s="5"/>
      <c r="L126" s="5" t="s">
        <v>456</v>
      </c>
      <c r="M126" s="109">
        <v>1200000</v>
      </c>
      <c r="N126" s="5">
        <v>1</v>
      </c>
      <c r="O126" s="5" t="s">
        <v>18</v>
      </c>
      <c r="P126" s="5"/>
    </row>
    <row r="127" spans="2:16" ht="76.5" x14ac:dyDescent="0.25">
      <c r="B127" s="5" t="s">
        <v>1052</v>
      </c>
      <c r="C127" s="5" t="s">
        <v>1053</v>
      </c>
      <c r="D127" s="5">
        <v>4529001</v>
      </c>
      <c r="E127" s="5" t="s">
        <v>1028</v>
      </c>
      <c r="F127" s="5" t="s">
        <v>410</v>
      </c>
      <c r="G127" s="5" t="s">
        <v>448</v>
      </c>
      <c r="H127" s="5" t="s">
        <v>466</v>
      </c>
      <c r="I127" s="5">
        <v>4</v>
      </c>
      <c r="J127" s="5"/>
      <c r="K127" s="5"/>
      <c r="L127" s="5" t="s">
        <v>456</v>
      </c>
      <c r="M127" s="109">
        <v>2000000</v>
      </c>
      <c r="N127" s="5">
        <v>1</v>
      </c>
      <c r="O127" s="5" t="s">
        <v>18</v>
      </c>
      <c r="P127" s="5"/>
    </row>
    <row r="128" spans="2:16" ht="76.5" x14ac:dyDescent="0.25">
      <c r="B128" s="5" t="s">
        <v>1052</v>
      </c>
      <c r="C128" s="5" t="s">
        <v>1053</v>
      </c>
      <c r="D128" s="5">
        <v>4733001</v>
      </c>
      <c r="E128" s="5" t="s">
        <v>1028</v>
      </c>
      <c r="F128" s="5" t="s">
        <v>410</v>
      </c>
      <c r="G128" s="5" t="s">
        <v>448</v>
      </c>
      <c r="H128" s="5" t="s">
        <v>467</v>
      </c>
      <c r="I128" s="5">
        <v>4</v>
      </c>
      <c r="J128" s="5"/>
      <c r="K128" s="5"/>
      <c r="L128" s="5" t="s">
        <v>456</v>
      </c>
      <c r="M128" s="109">
        <v>600000</v>
      </c>
      <c r="N128" s="5">
        <v>1</v>
      </c>
      <c r="O128" s="5" t="s">
        <v>18</v>
      </c>
      <c r="P128" s="5"/>
    </row>
    <row r="129" spans="2:17" ht="76.5" x14ac:dyDescent="0.25">
      <c r="B129" s="5" t="s">
        <v>1052</v>
      </c>
      <c r="C129" s="5" t="s">
        <v>1053</v>
      </c>
      <c r="D129" s="5">
        <v>4529001</v>
      </c>
      <c r="E129" s="5" t="s">
        <v>1028</v>
      </c>
      <c r="F129" s="5" t="s">
        <v>410</v>
      </c>
      <c r="G129" s="5" t="s">
        <v>448</v>
      </c>
      <c r="H129" s="5" t="s">
        <v>468</v>
      </c>
      <c r="I129" s="5">
        <v>4</v>
      </c>
      <c r="J129" s="5"/>
      <c r="K129" s="5"/>
      <c r="L129" s="5" t="s">
        <v>456</v>
      </c>
      <c r="M129" s="109">
        <v>5000000</v>
      </c>
      <c r="N129" s="5">
        <v>1</v>
      </c>
      <c r="O129" s="5" t="s">
        <v>18</v>
      </c>
      <c r="P129" s="5"/>
    </row>
    <row r="130" spans="2:17" ht="89.25" x14ac:dyDescent="0.25">
      <c r="B130" s="5" t="s">
        <v>1052</v>
      </c>
      <c r="C130" s="5" t="s">
        <v>1053</v>
      </c>
      <c r="D130" s="5">
        <v>4529001</v>
      </c>
      <c r="E130" s="5" t="s">
        <v>1028</v>
      </c>
      <c r="F130" s="5" t="s">
        <v>410</v>
      </c>
      <c r="G130" s="5" t="s">
        <v>448</v>
      </c>
      <c r="H130" s="5" t="s">
        <v>469</v>
      </c>
      <c r="I130" s="5">
        <v>4</v>
      </c>
      <c r="J130" s="5"/>
      <c r="K130" s="5"/>
      <c r="L130" s="5" t="s">
        <v>456</v>
      </c>
      <c r="M130" s="109">
        <v>2000000</v>
      </c>
      <c r="N130" s="5">
        <v>1</v>
      </c>
      <c r="O130" s="5" t="s">
        <v>18</v>
      </c>
      <c r="P130" s="5"/>
    </row>
    <row r="131" spans="2:17" ht="331.5" x14ac:dyDescent="0.25">
      <c r="B131" s="5" t="s">
        <v>1052</v>
      </c>
      <c r="C131" s="5" t="s">
        <v>1053</v>
      </c>
      <c r="D131" s="5">
        <v>4529001</v>
      </c>
      <c r="E131" s="5" t="s">
        <v>1028</v>
      </c>
      <c r="F131" s="5" t="s">
        <v>410</v>
      </c>
      <c r="G131" s="5" t="s">
        <v>448</v>
      </c>
      <c r="H131" s="5" t="s">
        <v>470</v>
      </c>
      <c r="I131" s="5">
        <v>2</v>
      </c>
      <c r="J131" s="5"/>
      <c r="K131" s="5"/>
      <c r="L131" s="5" t="s">
        <v>456</v>
      </c>
      <c r="M131" s="109">
        <v>6000000</v>
      </c>
      <c r="N131" s="5">
        <v>1</v>
      </c>
      <c r="O131" s="5" t="s">
        <v>18</v>
      </c>
      <c r="P131" s="5"/>
    </row>
    <row r="132" spans="2:17" ht="76.5" x14ac:dyDescent="0.25">
      <c r="B132" s="5" t="s">
        <v>1052</v>
      </c>
      <c r="C132" s="5" t="s">
        <v>1053</v>
      </c>
      <c r="D132" s="5">
        <v>4717401</v>
      </c>
      <c r="E132" s="5" t="s">
        <v>1028</v>
      </c>
      <c r="F132" s="5" t="s">
        <v>410</v>
      </c>
      <c r="G132" s="5" t="s">
        <v>448</v>
      </c>
      <c r="H132" s="5" t="s">
        <v>471</v>
      </c>
      <c r="I132" s="5">
        <v>1</v>
      </c>
      <c r="J132" s="5"/>
      <c r="K132" s="5"/>
      <c r="L132" s="5" t="s">
        <v>456</v>
      </c>
      <c r="M132" s="109">
        <v>4000000</v>
      </c>
      <c r="N132" s="5">
        <v>1</v>
      </c>
      <c r="O132" s="5" t="s">
        <v>18</v>
      </c>
      <c r="P132" s="5"/>
    </row>
    <row r="133" spans="2:17" ht="76.5" x14ac:dyDescent="0.25">
      <c r="B133" s="5" t="s">
        <v>1052</v>
      </c>
      <c r="C133" s="5" t="s">
        <v>1053</v>
      </c>
      <c r="D133" s="5">
        <v>4717401</v>
      </c>
      <c r="E133" s="5" t="s">
        <v>1028</v>
      </c>
      <c r="F133" s="5" t="s">
        <v>410</v>
      </c>
      <c r="G133" s="5" t="s">
        <v>448</v>
      </c>
      <c r="H133" s="5" t="s">
        <v>472</v>
      </c>
      <c r="I133" s="5">
        <v>1</v>
      </c>
      <c r="J133" s="5"/>
      <c r="K133" s="5"/>
      <c r="L133" s="5" t="s">
        <v>456</v>
      </c>
      <c r="M133" s="109">
        <v>1500000</v>
      </c>
      <c r="N133" s="5">
        <v>1</v>
      </c>
      <c r="O133" s="5" t="s">
        <v>18</v>
      </c>
      <c r="P133" s="5"/>
    </row>
    <row r="134" spans="2:17" ht="76.5" x14ac:dyDescent="0.25">
      <c r="B134" s="5" t="s">
        <v>1052</v>
      </c>
      <c r="C134" s="5" t="s">
        <v>1053</v>
      </c>
      <c r="D134" s="5">
        <v>4717401</v>
      </c>
      <c r="E134" s="5" t="s">
        <v>1028</v>
      </c>
      <c r="F134" s="5" t="s">
        <v>410</v>
      </c>
      <c r="G134" s="5" t="s">
        <v>448</v>
      </c>
      <c r="H134" s="5" t="s">
        <v>473</v>
      </c>
      <c r="I134" s="5">
        <v>8</v>
      </c>
      <c r="J134" s="5"/>
      <c r="K134" s="5"/>
      <c r="L134" s="5" t="s">
        <v>456</v>
      </c>
      <c r="M134" s="109">
        <v>500000</v>
      </c>
      <c r="N134" s="5">
        <v>1</v>
      </c>
      <c r="O134" s="5" t="s">
        <v>18</v>
      </c>
      <c r="P134" s="5"/>
    </row>
    <row r="135" spans="2:17" ht="76.5" x14ac:dyDescent="0.25">
      <c r="B135" s="5" t="s">
        <v>1052</v>
      </c>
      <c r="C135" s="5" t="s">
        <v>1053</v>
      </c>
      <c r="D135" s="5">
        <v>4529001</v>
      </c>
      <c r="E135" s="5" t="s">
        <v>1028</v>
      </c>
      <c r="F135" s="5" t="s">
        <v>410</v>
      </c>
      <c r="G135" s="5" t="s">
        <v>448</v>
      </c>
      <c r="H135" s="5" t="s">
        <v>474</v>
      </c>
      <c r="I135" s="5">
        <v>3</v>
      </c>
      <c r="J135" s="5"/>
      <c r="K135" s="5"/>
      <c r="L135" s="5" t="s">
        <v>456</v>
      </c>
      <c r="M135" s="109">
        <v>1800000</v>
      </c>
      <c r="N135" s="5">
        <v>1</v>
      </c>
      <c r="O135" s="5" t="s">
        <v>18</v>
      </c>
      <c r="P135" s="5"/>
    </row>
    <row r="136" spans="2:17" ht="191.25" x14ac:dyDescent="0.25">
      <c r="B136" s="5" t="s">
        <v>1052</v>
      </c>
      <c r="C136" s="5" t="s">
        <v>1053</v>
      </c>
      <c r="D136" s="5">
        <v>4529001</v>
      </c>
      <c r="E136" s="5" t="s">
        <v>1028</v>
      </c>
      <c r="F136" s="5" t="s">
        <v>410</v>
      </c>
      <c r="G136" s="5" t="s">
        <v>448</v>
      </c>
      <c r="H136" s="5" t="s">
        <v>475</v>
      </c>
      <c r="I136" s="5">
        <v>1</v>
      </c>
      <c r="J136" s="5"/>
      <c r="K136" s="5"/>
      <c r="L136" s="5" t="s">
        <v>456</v>
      </c>
      <c r="M136" s="109">
        <v>1200000</v>
      </c>
      <c r="N136" s="5">
        <v>1</v>
      </c>
      <c r="O136" s="5" t="s">
        <v>18</v>
      </c>
      <c r="P136" s="5"/>
    </row>
    <row r="137" spans="2:17" ht="76.5" x14ac:dyDescent="0.25">
      <c r="B137" s="5" t="s">
        <v>1052</v>
      </c>
      <c r="C137" s="5" t="s">
        <v>1053</v>
      </c>
      <c r="D137" s="5">
        <v>45269</v>
      </c>
      <c r="E137" s="5" t="s">
        <v>1028</v>
      </c>
      <c r="F137" s="5" t="s">
        <v>410</v>
      </c>
      <c r="G137" s="5" t="s">
        <v>448</v>
      </c>
      <c r="H137" s="5" t="s">
        <v>476</v>
      </c>
      <c r="I137" s="5">
        <v>1</v>
      </c>
      <c r="J137" s="5"/>
      <c r="K137" s="5"/>
      <c r="L137" s="5" t="s">
        <v>456</v>
      </c>
      <c r="M137" s="109">
        <v>200000</v>
      </c>
      <c r="N137" s="5">
        <v>1</v>
      </c>
      <c r="O137" s="5" t="s">
        <v>18</v>
      </c>
      <c r="P137" s="5"/>
    </row>
    <row r="138" spans="2:17" ht="76.5" x14ac:dyDescent="0.25">
      <c r="B138" s="5" t="s">
        <v>1052</v>
      </c>
      <c r="C138" s="5" t="s">
        <v>1053</v>
      </c>
      <c r="D138" s="5">
        <v>4717401</v>
      </c>
      <c r="E138" s="5" t="s">
        <v>1028</v>
      </c>
      <c r="F138" s="5" t="s">
        <v>410</v>
      </c>
      <c r="G138" s="5" t="s">
        <v>448</v>
      </c>
      <c r="H138" s="5" t="s">
        <v>477</v>
      </c>
      <c r="I138" s="5">
        <v>1</v>
      </c>
      <c r="J138" s="5"/>
      <c r="K138" s="5"/>
      <c r="L138" s="5" t="s">
        <v>456</v>
      </c>
      <c r="M138" s="109">
        <v>200000</v>
      </c>
      <c r="N138" s="5">
        <v>1</v>
      </c>
      <c r="O138" s="5" t="s">
        <v>18</v>
      </c>
      <c r="P138" s="5"/>
    </row>
    <row r="139" spans="2:17" ht="76.5" x14ac:dyDescent="0.25">
      <c r="B139" s="5" t="s">
        <v>1052</v>
      </c>
      <c r="C139" s="5" t="s">
        <v>1053</v>
      </c>
      <c r="D139" s="5">
        <v>4529001</v>
      </c>
      <c r="E139" s="5" t="s">
        <v>1028</v>
      </c>
      <c r="F139" s="5" t="s">
        <v>410</v>
      </c>
      <c r="G139" s="5" t="s">
        <v>448</v>
      </c>
      <c r="H139" s="5" t="s">
        <v>478</v>
      </c>
      <c r="I139" s="5">
        <v>1</v>
      </c>
      <c r="J139" s="5"/>
      <c r="K139" s="5"/>
      <c r="L139" s="5" t="s">
        <v>456</v>
      </c>
      <c r="M139" s="109">
        <v>1050000</v>
      </c>
      <c r="N139" s="5">
        <v>1</v>
      </c>
      <c r="O139" s="5" t="s">
        <v>18</v>
      </c>
      <c r="P139" s="5" t="s">
        <v>1334</v>
      </c>
    </row>
    <row r="140" spans="2:17" ht="76.5" x14ac:dyDescent="0.25">
      <c r="B140" s="5" t="s">
        <v>1052</v>
      </c>
      <c r="C140" s="5" t="s">
        <v>1053</v>
      </c>
      <c r="D140" s="5">
        <v>4717401</v>
      </c>
      <c r="E140" s="5" t="s">
        <v>1028</v>
      </c>
      <c r="F140" s="5" t="s">
        <v>410</v>
      </c>
      <c r="G140" s="5" t="s">
        <v>448</v>
      </c>
      <c r="H140" s="5" t="s">
        <v>495</v>
      </c>
      <c r="I140" s="5">
        <v>26</v>
      </c>
      <c r="J140" s="5"/>
      <c r="K140" s="5"/>
      <c r="L140" s="5" t="s">
        <v>494</v>
      </c>
      <c r="M140" s="109">
        <v>1820000</v>
      </c>
      <c r="N140" s="5">
        <v>1</v>
      </c>
      <c r="O140" s="5" t="s">
        <v>179</v>
      </c>
      <c r="P140" s="5" t="s">
        <v>1392</v>
      </c>
    </row>
    <row r="141" spans="2:17" ht="89.25" x14ac:dyDescent="0.25">
      <c r="B141" s="5" t="s">
        <v>1052</v>
      </c>
      <c r="C141" s="5" t="s">
        <v>1053</v>
      </c>
      <c r="D141" s="148">
        <v>45269</v>
      </c>
      <c r="E141" s="148" t="s">
        <v>641</v>
      </c>
      <c r="F141" s="148" t="s">
        <v>1025</v>
      </c>
      <c r="G141" s="148" t="s">
        <v>646</v>
      </c>
      <c r="H141" s="148" t="s">
        <v>647</v>
      </c>
      <c r="I141" s="148">
        <v>4</v>
      </c>
      <c r="J141" s="5"/>
      <c r="K141" s="5" t="s">
        <v>16</v>
      </c>
      <c r="L141" s="148" t="s">
        <v>648</v>
      </c>
      <c r="M141" s="149">
        <v>12000000</v>
      </c>
      <c r="N141" s="5">
        <v>1</v>
      </c>
      <c r="O141" s="5" t="s">
        <v>18</v>
      </c>
      <c r="P141" s="5" t="s">
        <v>1334</v>
      </c>
      <c r="Q141" s="108"/>
    </row>
    <row r="142" spans="2:17" ht="191.25" x14ac:dyDescent="0.25">
      <c r="B142" s="5" t="s">
        <v>1052</v>
      </c>
      <c r="C142" s="5" t="s">
        <v>1053</v>
      </c>
      <c r="D142" s="148">
        <v>4529001</v>
      </c>
      <c r="E142" s="148" t="s">
        <v>641</v>
      </c>
      <c r="F142" s="148" t="s">
        <v>1025</v>
      </c>
      <c r="G142" s="148" t="s">
        <v>1011</v>
      </c>
      <c r="H142" s="148" t="s">
        <v>1012</v>
      </c>
      <c r="I142" s="148">
        <v>6</v>
      </c>
      <c r="J142" s="5"/>
      <c r="K142" s="5" t="s">
        <v>16</v>
      </c>
      <c r="L142" s="148" t="s">
        <v>1013</v>
      </c>
      <c r="M142" s="149">
        <v>48000000</v>
      </c>
      <c r="N142" s="5"/>
      <c r="O142" s="5" t="s">
        <v>18</v>
      </c>
      <c r="P142" s="5" t="s">
        <v>1334</v>
      </c>
      <c r="Q142" s="108"/>
    </row>
    <row r="143" spans="2:17" ht="153" x14ac:dyDescent="0.25">
      <c r="B143" s="5" t="s">
        <v>1052</v>
      </c>
      <c r="C143" s="5" t="s">
        <v>1053</v>
      </c>
      <c r="D143" s="148">
        <v>4717401</v>
      </c>
      <c r="E143" s="148" t="s">
        <v>641</v>
      </c>
      <c r="F143" s="148" t="s">
        <v>1025</v>
      </c>
      <c r="G143" s="148" t="s">
        <v>652</v>
      </c>
      <c r="H143" s="148" t="s">
        <v>653</v>
      </c>
      <c r="I143" s="148">
        <v>1</v>
      </c>
      <c r="J143" s="5"/>
      <c r="K143" s="5" t="s">
        <v>16</v>
      </c>
      <c r="L143" s="148" t="s">
        <v>654</v>
      </c>
      <c r="M143" s="149">
        <v>300000</v>
      </c>
      <c r="N143" s="5"/>
      <c r="O143" s="5" t="s">
        <v>18</v>
      </c>
      <c r="P143" s="5" t="s">
        <v>1334</v>
      </c>
      <c r="Q143" s="108"/>
    </row>
    <row r="144" spans="2:17" ht="114.75" x14ac:dyDescent="0.25">
      <c r="B144" s="147" t="s">
        <v>1052</v>
      </c>
      <c r="C144" s="5" t="s">
        <v>1070</v>
      </c>
      <c r="D144" s="108">
        <v>3899998</v>
      </c>
      <c r="E144" s="5" t="s">
        <v>1028</v>
      </c>
      <c r="F144" s="5" t="s">
        <v>410</v>
      </c>
      <c r="G144" s="5" t="s">
        <v>448</v>
      </c>
      <c r="H144" s="5" t="s">
        <v>496</v>
      </c>
      <c r="I144" s="5">
        <v>1</v>
      </c>
      <c r="J144" s="5"/>
      <c r="K144" s="5"/>
      <c r="L144" s="5" t="s">
        <v>494</v>
      </c>
      <c r="M144" s="109">
        <v>400000</v>
      </c>
      <c r="N144" s="5">
        <v>1</v>
      </c>
      <c r="O144" s="5"/>
      <c r="P144" s="155"/>
    </row>
    <row r="145" spans="2:16" ht="114.75" x14ac:dyDescent="0.25">
      <c r="B145" s="147" t="s">
        <v>1052</v>
      </c>
      <c r="C145" s="5" t="s">
        <v>1070</v>
      </c>
      <c r="D145" s="5">
        <v>3899998</v>
      </c>
      <c r="E145" s="5" t="s">
        <v>1028</v>
      </c>
      <c r="F145" s="5" t="s">
        <v>410</v>
      </c>
      <c r="G145" s="5" t="s">
        <v>448</v>
      </c>
      <c r="H145" s="5" t="s">
        <v>497</v>
      </c>
      <c r="I145" s="5">
        <v>30</v>
      </c>
      <c r="J145" s="5"/>
      <c r="K145" s="5"/>
      <c r="L145" s="5" t="s">
        <v>494</v>
      </c>
      <c r="M145" s="109">
        <v>2100000</v>
      </c>
      <c r="N145" s="5">
        <v>1</v>
      </c>
      <c r="O145" s="5"/>
      <c r="P145" s="155"/>
    </row>
    <row r="146" spans="2:16" ht="114.75" x14ac:dyDescent="0.25">
      <c r="B146" s="147" t="s">
        <v>1052</v>
      </c>
      <c r="C146" s="5" t="s">
        <v>1070</v>
      </c>
      <c r="D146" s="5">
        <v>3899998</v>
      </c>
      <c r="E146" s="5" t="s">
        <v>1028</v>
      </c>
      <c r="F146" s="5" t="s">
        <v>410</v>
      </c>
      <c r="G146" s="5" t="s">
        <v>448</v>
      </c>
      <c r="H146" s="5" t="s">
        <v>498</v>
      </c>
      <c r="I146" s="5">
        <v>6</v>
      </c>
      <c r="J146" s="5"/>
      <c r="K146" s="5"/>
      <c r="L146" s="5" t="s">
        <v>494</v>
      </c>
      <c r="M146" s="109">
        <v>1100000</v>
      </c>
      <c r="N146" s="5">
        <v>1</v>
      </c>
      <c r="O146" s="5"/>
      <c r="P146" s="155"/>
    </row>
    <row r="147" spans="2:16" ht="114.75" x14ac:dyDescent="0.25">
      <c r="B147" s="147" t="s">
        <v>1052</v>
      </c>
      <c r="C147" s="5" t="s">
        <v>1070</v>
      </c>
      <c r="D147" s="108">
        <v>3899998</v>
      </c>
      <c r="E147" s="5" t="s">
        <v>1028</v>
      </c>
      <c r="F147" s="5" t="s">
        <v>410</v>
      </c>
      <c r="G147" s="5" t="s">
        <v>448</v>
      </c>
      <c r="H147" s="5" t="s">
        <v>499</v>
      </c>
      <c r="I147" s="5">
        <v>1</v>
      </c>
      <c r="J147" s="5"/>
      <c r="K147" s="5"/>
      <c r="L147" s="5" t="s">
        <v>494</v>
      </c>
      <c r="M147" s="109">
        <v>400000</v>
      </c>
      <c r="N147" s="5">
        <v>1</v>
      </c>
      <c r="O147" s="5"/>
      <c r="P147" s="155"/>
    </row>
    <row r="148" spans="2:16" ht="114.75" x14ac:dyDescent="0.25">
      <c r="B148" s="147" t="s">
        <v>1052</v>
      </c>
      <c r="C148" s="5" t="s">
        <v>1070</v>
      </c>
      <c r="D148" s="108">
        <v>3899998</v>
      </c>
      <c r="E148" s="5" t="s">
        <v>1028</v>
      </c>
      <c r="F148" s="5" t="s">
        <v>410</v>
      </c>
      <c r="G148" s="5" t="s">
        <v>448</v>
      </c>
      <c r="H148" s="5" t="s">
        <v>501</v>
      </c>
      <c r="I148" s="5">
        <v>1</v>
      </c>
      <c r="J148" s="5"/>
      <c r="K148" s="5"/>
      <c r="L148" s="5" t="s">
        <v>494</v>
      </c>
      <c r="M148" s="109">
        <v>400000</v>
      </c>
      <c r="N148" s="5">
        <v>1</v>
      </c>
      <c r="O148" s="5"/>
      <c r="P148" s="155"/>
    </row>
    <row r="149" spans="2:16" ht="204" x14ac:dyDescent="0.25">
      <c r="B149" s="147" t="s">
        <v>1052</v>
      </c>
      <c r="C149" s="5" t="s">
        <v>1053</v>
      </c>
      <c r="D149" s="108">
        <v>4717401</v>
      </c>
      <c r="E149" s="5" t="s">
        <v>1027</v>
      </c>
      <c r="F149" s="5" t="s">
        <v>247</v>
      </c>
      <c r="G149" s="5" t="s">
        <v>306</v>
      </c>
      <c r="H149" s="5" t="s">
        <v>307</v>
      </c>
      <c r="I149" s="5">
        <v>2</v>
      </c>
      <c r="J149" s="5" t="s">
        <v>11</v>
      </c>
      <c r="K149" s="5" t="s">
        <v>16</v>
      </c>
      <c r="L149" s="105" t="s">
        <v>308</v>
      </c>
      <c r="M149" s="109">
        <v>12000000</v>
      </c>
      <c r="N149" s="5">
        <v>1</v>
      </c>
      <c r="O149" s="5" t="s">
        <v>1027</v>
      </c>
    </row>
  </sheetData>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4"/>
  <sheetViews>
    <sheetView topLeftCell="A52" zoomScale="60" zoomScaleNormal="60" workbookViewId="0">
      <selection activeCell="R4" sqref="R4"/>
    </sheetView>
  </sheetViews>
  <sheetFormatPr baseColWidth="10" defaultColWidth="28.85546875" defaultRowHeight="15" x14ac:dyDescent="0.25"/>
  <cols>
    <col min="1" max="7" width="28.85546875" style="97"/>
    <col min="8" max="8" width="31.5703125" style="97" customWidth="1"/>
    <col min="9" max="16384" width="28.85546875" style="97"/>
  </cols>
  <sheetData>
    <row r="1" spans="2:17" x14ac:dyDescent="0.25">
      <c r="B1" s="152" t="s">
        <v>1054</v>
      </c>
      <c r="C1" s="152" t="s">
        <v>1055</v>
      </c>
      <c r="D1" s="152" t="s">
        <v>1056</v>
      </c>
      <c r="E1" s="152" t="s">
        <v>0</v>
      </c>
      <c r="F1" s="152" t="s">
        <v>1</v>
      </c>
      <c r="G1" s="152" t="s">
        <v>2</v>
      </c>
      <c r="H1" s="1" t="s">
        <v>3</v>
      </c>
      <c r="I1" s="1" t="s">
        <v>4</v>
      </c>
      <c r="J1" s="1" t="s">
        <v>5</v>
      </c>
      <c r="K1" s="1" t="s">
        <v>6</v>
      </c>
      <c r="L1" s="1" t="s">
        <v>1271</v>
      </c>
      <c r="M1" s="5" t="s">
        <v>1270</v>
      </c>
      <c r="N1" s="1" t="s">
        <v>7</v>
      </c>
      <c r="O1" s="5" t="s">
        <v>1339</v>
      </c>
      <c r="P1" s="5" t="s">
        <v>1340</v>
      </c>
      <c r="Q1" s="5" t="s">
        <v>1341</v>
      </c>
    </row>
    <row r="2" spans="2:17" ht="216.75" x14ac:dyDescent="0.25">
      <c r="B2" s="5" t="s">
        <v>1052</v>
      </c>
      <c r="C2" s="5" t="s">
        <v>1053</v>
      </c>
      <c r="D2" s="5">
        <v>45269</v>
      </c>
      <c r="E2" s="5" t="s">
        <v>1030</v>
      </c>
      <c r="F2" s="5" t="s">
        <v>8</v>
      </c>
      <c r="G2" s="5" t="s">
        <v>9</v>
      </c>
      <c r="H2" s="5" t="s">
        <v>10</v>
      </c>
      <c r="I2" s="5">
        <v>2</v>
      </c>
      <c r="J2" s="5" t="s">
        <v>11</v>
      </c>
      <c r="K2" s="5" t="s">
        <v>12</v>
      </c>
      <c r="L2" s="5"/>
      <c r="M2" s="109">
        <v>1980000</v>
      </c>
      <c r="N2" s="5"/>
      <c r="O2" s="5"/>
      <c r="P2" s="5"/>
      <c r="Q2" s="5"/>
    </row>
    <row r="3" spans="2:17" ht="204" x14ac:dyDescent="0.25">
      <c r="B3" s="5" t="s">
        <v>1052</v>
      </c>
      <c r="C3" s="5" t="s">
        <v>1053</v>
      </c>
      <c r="D3" s="5">
        <v>45250</v>
      </c>
      <c r="E3" s="5" t="s">
        <v>1030</v>
      </c>
      <c r="F3" s="5" t="s">
        <v>8</v>
      </c>
      <c r="G3" s="5" t="s">
        <v>58</v>
      </c>
      <c r="H3" s="5" t="s">
        <v>59</v>
      </c>
      <c r="I3" s="5">
        <v>1</v>
      </c>
      <c r="J3" s="5" t="s">
        <v>11</v>
      </c>
      <c r="K3" s="5" t="s">
        <v>23</v>
      </c>
      <c r="L3" s="5" t="s">
        <v>60</v>
      </c>
      <c r="M3" s="109">
        <v>17000000</v>
      </c>
      <c r="N3" s="5">
        <v>1</v>
      </c>
      <c r="O3" s="5" t="s">
        <v>18</v>
      </c>
      <c r="P3" s="5"/>
      <c r="Q3" s="5"/>
    </row>
    <row r="4" spans="2:17" ht="127.5" x14ac:dyDescent="0.25">
      <c r="B4" s="5" t="s">
        <v>1052</v>
      </c>
      <c r="C4" s="5" t="s">
        <v>1053</v>
      </c>
      <c r="D4" s="5">
        <v>4529001</v>
      </c>
      <c r="E4" s="5" t="s">
        <v>1030</v>
      </c>
      <c r="F4" s="5" t="s">
        <v>8</v>
      </c>
      <c r="G4" s="5" t="s">
        <v>58</v>
      </c>
      <c r="H4" s="5" t="s">
        <v>63</v>
      </c>
      <c r="I4" s="5">
        <v>1</v>
      </c>
      <c r="J4" s="5" t="s">
        <v>11</v>
      </c>
      <c r="K4" s="5" t="s">
        <v>23</v>
      </c>
      <c r="L4" s="5" t="s">
        <v>64</v>
      </c>
      <c r="M4" s="109">
        <v>1800000</v>
      </c>
      <c r="N4" s="5">
        <v>1</v>
      </c>
      <c r="O4" s="5" t="s">
        <v>18</v>
      </c>
      <c r="P4" s="5"/>
      <c r="Q4" s="5"/>
    </row>
    <row r="5" spans="2:17" ht="127.5" x14ac:dyDescent="0.25">
      <c r="B5" s="5" t="s">
        <v>1052</v>
      </c>
      <c r="C5" s="5" t="s">
        <v>1053</v>
      </c>
      <c r="D5" s="5">
        <v>4529001</v>
      </c>
      <c r="E5" s="5" t="s">
        <v>1030</v>
      </c>
      <c r="F5" s="5" t="s">
        <v>8</v>
      </c>
      <c r="G5" s="5" t="s">
        <v>58</v>
      </c>
      <c r="H5" s="5" t="s">
        <v>65</v>
      </c>
      <c r="I5" s="5">
        <v>1</v>
      </c>
      <c r="J5" s="5" t="s">
        <v>11</v>
      </c>
      <c r="K5" s="5" t="s">
        <v>23</v>
      </c>
      <c r="L5" s="5" t="s">
        <v>66</v>
      </c>
      <c r="M5" s="109">
        <v>1360000</v>
      </c>
      <c r="N5" s="5">
        <v>1</v>
      </c>
      <c r="O5" s="5" t="s">
        <v>18</v>
      </c>
      <c r="P5" s="5"/>
      <c r="Q5" s="5"/>
    </row>
    <row r="6" spans="2:17" ht="63.75" x14ac:dyDescent="0.25">
      <c r="B6" s="5" t="s">
        <v>1052</v>
      </c>
      <c r="C6" s="5" t="s">
        <v>1053</v>
      </c>
      <c r="D6" s="5">
        <v>4529001</v>
      </c>
      <c r="E6" s="5" t="s">
        <v>1030</v>
      </c>
      <c r="F6" s="5" t="s">
        <v>8</v>
      </c>
      <c r="G6" s="5" t="s">
        <v>58</v>
      </c>
      <c r="H6" s="5" t="s">
        <v>67</v>
      </c>
      <c r="I6" s="5">
        <v>1</v>
      </c>
      <c r="J6" s="5" t="s">
        <v>11</v>
      </c>
      <c r="K6" s="5" t="s">
        <v>23</v>
      </c>
      <c r="L6" s="5" t="s">
        <v>68</v>
      </c>
      <c r="M6" s="109">
        <v>1090000</v>
      </c>
      <c r="N6" s="5">
        <v>1</v>
      </c>
      <c r="O6" s="5" t="s">
        <v>18</v>
      </c>
      <c r="P6" s="5"/>
      <c r="Q6" s="5"/>
    </row>
    <row r="7" spans="2:17" ht="63.75" x14ac:dyDescent="0.25">
      <c r="B7" s="5" t="s">
        <v>1052</v>
      </c>
      <c r="C7" s="5" t="s">
        <v>1053</v>
      </c>
      <c r="D7" s="5">
        <v>4529001</v>
      </c>
      <c r="E7" s="5" t="s">
        <v>1030</v>
      </c>
      <c r="F7" s="5" t="s">
        <v>8</v>
      </c>
      <c r="G7" s="5" t="s">
        <v>58</v>
      </c>
      <c r="H7" s="5" t="s">
        <v>69</v>
      </c>
      <c r="I7" s="5">
        <v>1</v>
      </c>
      <c r="J7" s="5" t="s">
        <v>11</v>
      </c>
      <c r="K7" s="5" t="s">
        <v>23</v>
      </c>
      <c r="L7" s="5" t="s">
        <v>68</v>
      </c>
      <c r="M7" s="109">
        <v>185000</v>
      </c>
      <c r="N7" s="5">
        <v>1</v>
      </c>
      <c r="O7" s="5" t="s">
        <v>18</v>
      </c>
      <c r="P7" s="5"/>
      <c r="Q7" s="5"/>
    </row>
    <row r="8" spans="2:17" ht="331.5" x14ac:dyDescent="0.25">
      <c r="B8" s="5" t="s">
        <v>1052</v>
      </c>
      <c r="C8" s="5" t="s">
        <v>1053</v>
      </c>
      <c r="D8" s="5">
        <v>4529001</v>
      </c>
      <c r="E8" s="5" t="s">
        <v>1030</v>
      </c>
      <c r="F8" s="5" t="s">
        <v>8</v>
      </c>
      <c r="G8" s="5" t="s">
        <v>58</v>
      </c>
      <c r="H8" s="5" t="s">
        <v>70</v>
      </c>
      <c r="I8" s="5">
        <v>1</v>
      </c>
      <c r="J8" s="5" t="s">
        <v>11</v>
      </c>
      <c r="K8" s="5" t="s">
        <v>23</v>
      </c>
      <c r="L8" s="5" t="s">
        <v>71</v>
      </c>
      <c r="M8" s="109">
        <v>92000000</v>
      </c>
      <c r="N8" s="5">
        <v>1</v>
      </c>
      <c r="O8" s="5" t="s">
        <v>18</v>
      </c>
      <c r="P8" s="5"/>
      <c r="Q8" s="5"/>
    </row>
    <row r="9" spans="2:17" ht="242.25" x14ac:dyDescent="0.25">
      <c r="B9" s="5" t="s">
        <v>1052</v>
      </c>
      <c r="C9" s="5" t="s">
        <v>1053</v>
      </c>
      <c r="D9" s="5">
        <v>4717401</v>
      </c>
      <c r="E9" s="5" t="s">
        <v>1030</v>
      </c>
      <c r="F9" s="5" t="s">
        <v>8</v>
      </c>
      <c r="G9" s="5" t="s">
        <v>58</v>
      </c>
      <c r="H9" s="5" t="s">
        <v>74</v>
      </c>
      <c r="I9" s="5">
        <v>1</v>
      </c>
      <c r="J9" s="5" t="s">
        <v>11</v>
      </c>
      <c r="K9" s="5" t="s">
        <v>23</v>
      </c>
      <c r="L9" s="5" t="s">
        <v>75</v>
      </c>
      <c r="M9" s="109">
        <v>13800000</v>
      </c>
      <c r="N9" s="5">
        <v>1</v>
      </c>
      <c r="O9" s="5" t="s">
        <v>18</v>
      </c>
      <c r="P9" s="5"/>
      <c r="Q9" s="5"/>
    </row>
    <row r="10" spans="2:17" ht="153" x14ac:dyDescent="0.25">
      <c r="B10" s="5" t="s">
        <v>1052</v>
      </c>
      <c r="C10" s="5" t="s">
        <v>1053</v>
      </c>
      <c r="D10" s="5">
        <v>4717401</v>
      </c>
      <c r="E10" s="5" t="s">
        <v>1030</v>
      </c>
      <c r="F10" s="5" t="s">
        <v>8</v>
      </c>
      <c r="G10" s="5" t="s">
        <v>58</v>
      </c>
      <c r="H10" s="5" t="s">
        <v>76</v>
      </c>
      <c r="I10" s="5">
        <v>1</v>
      </c>
      <c r="J10" s="5" t="s">
        <v>11</v>
      </c>
      <c r="K10" s="5" t="s">
        <v>23</v>
      </c>
      <c r="L10" s="5" t="s">
        <v>77</v>
      </c>
      <c r="M10" s="109">
        <v>9520000</v>
      </c>
      <c r="N10" s="5">
        <v>1</v>
      </c>
      <c r="O10" s="5" t="s">
        <v>18</v>
      </c>
      <c r="P10" s="5"/>
      <c r="Q10" s="5"/>
    </row>
    <row r="11" spans="2:17" ht="165.75" x14ac:dyDescent="0.25">
      <c r="B11" s="5" t="s">
        <v>1052</v>
      </c>
      <c r="C11" s="5" t="s">
        <v>1053</v>
      </c>
      <c r="D11" s="5">
        <v>4717401</v>
      </c>
      <c r="E11" s="5" t="s">
        <v>1030</v>
      </c>
      <c r="F11" s="5" t="s">
        <v>8</v>
      </c>
      <c r="G11" s="5" t="s">
        <v>58</v>
      </c>
      <c r="H11" s="5" t="s">
        <v>78</v>
      </c>
      <c r="I11" s="5">
        <v>1</v>
      </c>
      <c r="J11" s="5" t="s">
        <v>11</v>
      </c>
      <c r="K11" s="5" t="s">
        <v>23</v>
      </c>
      <c r="L11" s="5" t="s">
        <v>79</v>
      </c>
      <c r="M11" s="109">
        <v>3200000</v>
      </c>
      <c r="N11" s="5">
        <v>1</v>
      </c>
      <c r="O11" s="5" t="s">
        <v>18</v>
      </c>
      <c r="P11" s="5"/>
      <c r="Q11" s="5"/>
    </row>
    <row r="12" spans="2:17" ht="165.75" x14ac:dyDescent="0.25">
      <c r="B12" s="5" t="s">
        <v>1052</v>
      </c>
      <c r="C12" s="5" t="s">
        <v>1053</v>
      </c>
      <c r="D12" s="5">
        <v>4717401</v>
      </c>
      <c r="E12" s="5" t="s">
        <v>1030</v>
      </c>
      <c r="F12" s="5" t="s">
        <v>8</v>
      </c>
      <c r="G12" s="5" t="s">
        <v>58</v>
      </c>
      <c r="H12" s="5" t="s">
        <v>80</v>
      </c>
      <c r="I12" s="5">
        <v>1</v>
      </c>
      <c r="J12" s="5" t="s">
        <v>11</v>
      </c>
      <c r="K12" s="5" t="s">
        <v>23</v>
      </c>
      <c r="L12" s="5" t="s">
        <v>81</v>
      </c>
      <c r="M12" s="109">
        <v>9200000</v>
      </c>
      <c r="N12" s="5">
        <v>1</v>
      </c>
      <c r="O12" s="5" t="s">
        <v>18</v>
      </c>
      <c r="P12" s="5"/>
      <c r="Q12" s="5"/>
    </row>
    <row r="13" spans="2:17" ht="127.5" x14ac:dyDescent="0.25">
      <c r="B13" s="5" t="s">
        <v>1052</v>
      </c>
      <c r="C13" s="5" t="s">
        <v>1053</v>
      </c>
      <c r="D13" s="5">
        <v>4717401</v>
      </c>
      <c r="E13" s="5" t="s">
        <v>1030</v>
      </c>
      <c r="F13" s="5" t="s">
        <v>8</v>
      </c>
      <c r="G13" s="5" t="s">
        <v>58</v>
      </c>
      <c r="H13" s="5" t="s">
        <v>82</v>
      </c>
      <c r="I13" s="5">
        <v>1</v>
      </c>
      <c r="J13" s="5" t="s">
        <v>11</v>
      </c>
      <c r="K13" s="5" t="s">
        <v>23</v>
      </c>
      <c r="L13" s="5" t="s">
        <v>83</v>
      </c>
      <c r="M13" s="109">
        <v>7176000</v>
      </c>
      <c r="N13" s="5">
        <v>1</v>
      </c>
      <c r="O13" s="5" t="s">
        <v>18</v>
      </c>
      <c r="P13" s="5"/>
      <c r="Q13" s="5"/>
    </row>
    <row r="14" spans="2:17" ht="102" x14ac:dyDescent="0.25">
      <c r="B14" s="5" t="s">
        <v>1052</v>
      </c>
      <c r="C14" s="5" t="s">
        <v>1053</v>
      </c>
      <c r="D14" s="5">
        <v>4717401</v>
      </c>
      <c r="E14" s="5" t="s">
        <v>1030</v>
      </c>
      <c r="F14" s="5" t="s">
        <v>8</v>
      </c>
      <c r="G14" s="5" t="s">
        <v>58</v>
      </c>
      <c r="H14" s="5" t="s">
        <v>84</v>
      </c>
      <c r="I14" s="5">
        <v>3</v>
      </c>
      <c r="J14" s="5" t="s">
        <v>11</v>
      </c>
      <c r="K14" s="5" t="s">
        <v>23</v>
      </c>
      <c r="L14" s="5" t="s">
        <v>85</v>
      </c>
      <c r="M14" s="109">
        <v>5520000</v>
      </c>
      <c r="N14" s="5">
        <v>1</v>
      </c>
      <c r="O14" s="5" t="s">
        <v>18</v>
      </c>
      <c r="P14" s="5"/>
      <c r="Q14" s="5"/>
    </row>
    <row r="15" spans="2:17" ht="127.5" x14ac:dyDescent="0.25">
      <c r="B15" s="5" t="s">
        <v>1052</v>
      </c>
      <c r="C15" s="5" t="s">
        <v>1053</v>
      </c>
      <c r="D15" s="5">
        <v>4717401</v>
      </c>
      <c r="E15" s="5" t="s">
        <v>1030</v>
      </c>
      <c r="F15" s="5" t="s">
        <v>8</v>
      </c>
      <c r="G15" s="5" t="s">
        <v>58</v>
      </c>
      <c r="H15" s="5" t="s">
        <v>86</v>
      </c>
      <c r="I15" s="5">
        <v>2</v>
      </c>
      <c r="J15" s="5" t="s">
        <v>11</v>
      </c>
      <c r="K15" s="5" t="s">
        <v>23</v>
      </c>
      <c r="L15" s="5" t="s">
        <v>87</v>
      </c>
      <c r="M15" s="109">
        <v>1840000</v>
      </c>
      <c r="N15" s="5">
        <v>1</v>
      </c>
      <c r="O15" s="5" t="s">
        <v>18</v>
      </c>
      <c r="P15" s="5"/>
      <c r="Q15" s="5"/>
    </row>
    <row r="16" spans="2:17" ht="127.5" x14ac:dyDescent="0.25">
      <c r="B16" s="5" t="s">
        <v>1052</v>
      </c>
      <c r="C16" s="5" t="s">
        <v>1053</v>
      </c>
      <c r="D16" s="5">
        <v>4717401</v>
      </c>
      <c r="E16" s="5" t="s">
        <v>1030</v>
      </c>
      <c r="F16" s="5" t="s">
        <v>8</v>
      </c>
      <c r="G16" s="5" t="s">
        <v>58</v>
      </c>
      <c r="H16" s="5" t="s">
        <v>88</v>
      </c>
      <c r="I16" s="5">
        <v>8</v>
      </c>
      <c r="J16" s="5" t="s">
        <v>11</v>
      </c>
      <c r="K16" s="5" t="s">
        <v>23</v>
      </c>
      <c r="L16" s="5" t="s">
        <v>89</v>
      </c>
      <c r="M16" s="109">
        <v>4748000</v>
      </c>
      <c r="N16" s="5">
        <v>1</v>
      </c>
      <c r="O16" s="5" t="s">
        <v>18</v>
      </c>
      <c r="P16" s="5"/>
      <c r="Q16" s="5"/>
    </row>
    <row r="17" spans="2:17" ht="153" x14ac:dyDescent="0.25">
      <c r="B17" s="5" t="s">
        <v>1052</v>
      </c>
      <c r="C17" s="5" t="s">
        <v>1053</v>
      </c>
      <c r="D17" s="5">
        <v>4733001</v>
      </c>
      <c r="E17" s="5" t="s">
        <v>1030</v>
      </c>
      <c r="F17" s="5" t="s">
        <v>8</v>
      </c>
      <c r="G17" s="5" t="s">
        <v>58</v>
      </c>
      <c r="H17" s="5" t="s">
        <v>90</v>
      </c>
      <c r="I17" s="5">
        <v>10</v>
      </c>
      <c r="J17" s="5" t="s">
        <v>11</v>
      </c>
      <c r="K17" s="5" t="s">
        <v>23</v>
      </c>
      <c r="L17" s="5" t="s">
        <v>91</v>
      </c>
      <c r="M17" s="109">
        <v>6486000</v>
      </c>
      <c r="N17" s="5">
        <v>1</v>
      </c>
      <c r="O17" s="5" t="s">
        <v>18</v>
      </c>
      <c r="P17" s="5"/>
      <c r="Q17" s="5"/>
    </row>
    <row r="18" spans="2:17" ht="153" x14ac:dyDescent="0.25">
      <c r="B18" s="5" t="s">
        <v>1052</v>
      </c>
      <c r="C18" s="5" t="s">
        <v>1053</v>
      </c>
      <c r="D18" s="5">
        <v>4717401</v>
      </c>
      <c r="E18" s="5" t="s">
        <v>1030</v>
      </c>
      <c r="F18" s="5" t="s">
        <v>8</v>
      </c>
      <c r="G18" s="5" t="s">
        <v>58</v>
      </c>
      <c r="H18" s="5" t="s">
        <v>92</v>
      </c>
      <c r="I18" s="5">
        <v>2</v>
      </c>
      <c r="J18" s="5" t="s">
        <v>11</v>
      </c>
      <c r="K18" s="5" t="s">
        <v>23</v>
      </c>
      <c r="L18" s="5" t="s">
        <v>91</v>
      </c>
      <c r="M18" s="109">
        <v>2760000</v>
      </c>
      <c r="N18" s="5">
        <v>1</v>
      </c>
      <c r="O18" s="5" t="s">
        <v>18</v>
      </c>
      <c r="P18" s="5"/>
      <c r="Q18" s="5"/>
    </row>
    <row r="19" spans="2:17" ht="153" x14ac:dyDescent="0.25">
      <c r="B19" s="5" t="s">
        <v>1052</v>
      </c>
      <c r="C19" s="5" t="s">
        <v>1053</v>
      </c>
      <c r="D19" s="5">
        <v>4717401</v>
      </c>
      <c r="E19" s="5" t="s">
        <v>1030</v>
      </c>
      <c r="F19" s="5" t="s">
        <v>8</v>
      </c>
      <c r="G19" s="5" t="s">
        <v>58</v>
      </c>
      <c r="H19" s="5" t="s">
        <v>93</v>
      </c>
      <c r="I19" s="5">
        <v>1</v>
      </c>
      <c r="J19" s="5" t="s">
        <v>11</v>
      </c>
      <c r="K19" s="5" t="s">
        <v>23</v>
      </c>
      <c r="L19" s="5" t="s">
        <v>94</v>
      </c>
      <c r="M19" s="109">
        <v>12696000</v>
      </c>
      <c r="N19" s="5">
        <v>1</v>
      </c>
      <c r="O19" s="5" t="s">
        <v>18</v>
      </c>
      <c r="P19" s="5"/>
      <c r="Q19" s="5"/>
    </row>
    <row r="20" spans="2:17" ht="153" x14ac:dyDescent="0.25">
      <c r="B20" s="5" t="s">
        <v>1052</v>
      </c>
      <c r="C20" s="5" t="s">
        <v>1053</v>
      </c>
      <c r="D20" s="5">
        <v>4717401</v>
      </c>
      <c r="E20" s="5" t="s">
        <v>1030</v>
      </c>
      <c r="F20" s="5" t="s">
        <v>8</v>
      </c>
      <c r="G20" s="5" t="s">
        <v>58</v>
      </c>
      <c r="H20" s="5" t="s">
        <v>95</v>
      </c>
      <c r="I20" s="5">
        <v>20</v>
      </c>
      <c r="J20" s="5" t="s">
        <v>11</v>
      </c>
      <c r="K20" s="5" t="s">
        <v>23</v>
      </c>
      <c r="L20" s="5" t="s">
        <v>94</v>
      </c>
      <c r="M20" s="109">
        <v>5200000</v>
      </c>
      <c r="N20" s="5">
        <v>1</v>
      </c>
      <c r="O20" s="5" t="s">
        <v>18</v>
      </c>
      <c r="P20" s="5"/>
      <c r="Q20" s="5"/>
    </row>
    <row r="21" spans="2:17" ht="114.75" x14ac:dyDescent="0.25">
      <c r="B21" s="5" t="s">
        <v>1052</v>
      </c>
      <c r="C21" s="5" t="s">
        <v>1053</v>
      </c>
      <c r="D21" s="5">
        <v>4717401</v>
      </c>
      <c r="E21" s="5" t="s">
        <v>1030</v>
      </c>
      <c r="F21" s="5" t="s">
        <v>8</v>
      </c>
      <c r="G21" s="5" t="s">
        <v>58</v>
      </c>
      <c r="H21" s="5" t="s">
        <v>96</v>
      </c>
      <c r="I21" s="5">
        <v>4</v>
      </c>
      <c r="J21" s="5" t="s">
        <v>11</v>
      </c>
      <c r="K21" s="5" t="s">
        <v>23</v>
      </c>
      <c r="L21" s="5" t="s">
        <v>97</v>
      </c>
      <c r="M21" s="109">
        <v>540000</v>
      </c>
      <c r="N21" s="5">
        <v>1</v>
      </c>
      <c r="O21" s="5" t="s">
        <v>18</v>
      </c>
      <c r="P21" s="5"/>
      <c r="Q21" s="5"/>
    </row>
    <row r="22" spans="2:17" ht="114.75" x14ac:dyDescent="0.25">
      <c r="B22" s="5" t="s">
        <v>1052</v>
      </c>
      <c r="C22" s="5" t="s">
        <v>1053</v>
      </c>
      <c r="D22" s="5">
        <v>4717401</v>
      </c>
      <c r="E22" s="5" t="s">
        <v>1030</v>
      </c>
      <c r="F22" s="5" t="s">
        <v>8</v>
      </c>
      <c r="G22" s="5" t="s">
        <v>58</v>
      </c>
      <c r="H22" s="5" t="s">
        <v>98</v>
      </c>
      <c r="I22" s="5">
        <v>2</v>
      </c>
      <c r="J22" s="5" t="s">
        <v>11</v>
      </c>
      <c r="K22" s="5" t="s">
        <v>23</v>
      </c>
      <c r="L22" s="5" t="s">
        <v>97</v>
      </c>
      <c r="M22" s="109">
        <v>540000</v>
      </c>
      <c r="N22" s="5">
        <v>1</v>
      </c>
      <c r="O22" s="5" t="s">
        <v>18</v>
      </c>
      <c r="P22" s="5"/>
      <c r="Q22" s="5"/>
    </row>
    <row r="23" spans="2:17" ht="127.5" x14ac:dyDescent="0.25">
      <c r="B23" s="5" t="s">
        <v>1052</v>
      </c>
      <c r="C23" s="5" t="s">
        <v>1053</v>
      </c>
      <c r="D23" s="5">
        <v>4717401</v>
      </c>
      <c r="E23" s="5" t="s">
        <v>1030</v>
      </c>
      <c r="F23" s="5" t="s">
        <v>8</v>
      </c>
      <c r="G23" s="5" t="s">
        <v>58</v>
      </c>
      <c r="H23" s="5" t="s">
        <v>99</v>
      </c>
      <c r="I23" s="5">
        <v>20</v>
      </c>
      <c r="J23" s="5" t="s">
        <v>11</v>
      </c>
      <c r="K23" s="5" t="s">
        <v>23</v>
      </c>
      <c r="L23" s="5" t="s">
        <v>100</v>
      </c>
      <c r="M23" s="109">
        <v>5600000</v>
      </c>
      <c r="N23" s="5">
        <v>1</v>
      </c>
      <c r="O23" s="5" t="s">
        <v>18</v>
      </c>
      <c r="P23" s="5"/>
      <c r="Q23" s="5"/>
    </row>
    <row r="24" spans="2:17" ht="127.5" x14ac:dyDescent="0.25">
      <c r="B24" s="5" t="s">
        <v>1052</v>
      </c>
      <c r="C24" s="5" t="s">
        <v>1053</v>
      </c>
      <c r="D24" s="5">
        <v>4717401</v>
      </c>
      <c r="E24" s="5" t="s">
        <v>1030</v>
      </c>
      <c r="F24" s="5" t="s">
        <v>8</v>
      </c>
      <c r="G24" s="5" t="s">
        <v>58</v>
      </c>
      <c r="H24" s="5" t="s">
        <v>101</v>
      </c>
      <c r="I24" s="5">
        <v>10</v>
      </c>
      <c r="J24" s="5" t="s">
        <v>11</v>
      </c>
      <c r="K24" s="5" t="s">
        <v>23</v>
      </c>
      <c r="L24" s="5" t="s">
        <v>100</v>
      </c>
      <c r="M24" s="109">
        <v>2760000</v>
      </c>
      <c r="N24" s="5">
        <v>1</v>
      </c>
      <c r="O24" s="5" t="s">
        <v>18</v>
      </c>
      <c r="P24" s="5"/>
      <c r="Q24" s="5"/>
    </row>
    <row r="25" spans="2:17" ht="127.5" x14ac:dyDescent="0.25">
      <c r="B25" s="5" t="s">
        <v>1052</v>
      </c>
      <c r="C25" s="5" t="s">
        <v>1053</v>
      </c>
      <c r="D25" s="5">
        <v>4529001</v>
      </c>
      <c r="E25" s="5" t="s">
        <v>1030</v>
      </c>
      <c r="F25" s="5" t="s">
        <v>8</v>
      </c>
      <c r="G25" s="5" t="s">
        <v>58</v>
      </c>
      <c r="H25" s="5" t="s">
        <v>102</v>
      </c>
      <c r="I25" s="5">
        <v>4</v>
      </c>
      <c r="J25" s="5" t="s">
        <v>11</v>
      </c>
      <c r="K25" s="5" t="s">
        <v>23</v>
      </c>
      <c r="L25" s="5" t="s">
        <v>100</v>
      </c>
      <c r="M25" s="109">
        <v>1200000</v>
      </c>
      <c r="N25" s="5">
        <v>1</v>
      </c>
      <c r="O25" s="5" t="s">
        <v>18</v>
      </c>
      <c r="P25" s="5"/>
      <c r="Q25" s="5"/>
    </row>
    <row r="26" spans="2:17" ht="127.5" x14ac:dyDescent="0.25">
      <c r="B26" s="5" t="s">
        <v>1052</v>
      </c>
      <c r="C26" s="5" t="s">
        <v>1053</v>
      </c>
      <c r="D26" s="5">
        <v>4717401</v>
      </c>
      <c r="E26" s="5" t="s">
        <v>1030</v>
      </c>
      <c r="F26" s="5" t="s">
        <v>8</v>
      </c>
      <c r="G26" s="5" t="s">
        <v>58</v>
      </c>
      <c r="H26" s="5" t="s">
        <v>103</v>
      </c>
      <c r="I26" s="5">
        <v>50</v>
      </c>
      <c r="J26" s="5" t="s">
        <v>11</v>
      </c>
      <c r="K26" s="5" t="s">
        <v>23</v>
      </c>
      <c r="L26" s="5" t="s">
        <v>100</v>
      </c>
      <c r="M26" s="109">
        <v>5980000</v>
      </c>
      <c r="N26" s="5">
        <v>1</v>
      </c>
      <c r="O26" s="5" t="s">
        <v>18</v>
      </c>
      <c r="P26" s="5"/>
      <c r="Q26" s="5"/>
    </row>
    <row r="27" spans="2:17" ht="63.75" x14ac:dyDescent="0.25">
      <c r="B27" s="5" t="s">
        <v>1052</v>
      </c>
      <c r="C27" s="5" t="s">
        <v>1053</v>
      </c>
      <c r="D27" s="5">
        <v>4717401</v>
      </c>
      <c r="E27" s="5" t="s">
        <v>1030</v>
      </c>
      <c r="F27" s="5" t="s">
        <v>8</v>
      </c>
      <c r="G27" s="5" t="s">
        <v>58</v>
      </c>
      <c r="H27" s="5" t="s">
        <v>104</v>
      </c>
      <c r="I27" s="5">
        <v>10</v>
      </c>
      <c r="J27" s="5" t="s">
        <v>11</v>
      </c>
      <c r="K27" s="5" t="s">
        <v>23</v>
      </c>
      <c r="L27" s="5" t="s">
        <v>105</v>
      </c>
      <c r="M27" s="109">
        <v>200000</v>
      </c>
      <c r="N27" s="5">
        <v>1</v>
      </c>
      <c r="O27" s="5" t="s">
        <v>18</v>
      </c>
      <c r="P27" s="5"/>
      <c r="Q27" s="5"/>
    </row>
    <row r="28" spans="2:17" ht="102" x14ac:dyDescent="0.25">
      <c r="B28" s="5" t="s">
        <v>1052</v>
      </c>
      <c r="C28" s="5" t="s">
        <v>1053</v>
      </c>
      <c r="D28" s="5">
        <v>4717401</v>
      </c>
      <c r="E28" s="5" t="s">
        <v>1030</v>
      </c>
      <c r="F28" s="5" t="s">
        <v>8</v>
      </c>
      <c r="G28" s="5" t="s">
        <v>58</v>
      </c>
      <c r="H28" s="5" t="s">
        <v>106</v>
      </c>
      <c r="I28" s="5">
        <v>1</v>
      </c>
      <c r="J28" s="5" t="s">
        <v>11</v>
      </c>
      <c r="K28" s="5" t="s">
        <v>23</v>
      </c>
      <c r="L28" s="5" t="s">
        <v>107</v>
      </c>
      <c r="M28" s="109">
        <v>7500000</v>
      </c>
      <c r="N28" s="5">
        <v>1</v>
      </c>
      <c r="O28" s="5" t="s">
        <v>18</v>
      </c>
      <c r="P28" s="5"/>
      <c r="Q28" s="5"/>
    </row>
    <row r="29" spans="2:17" ht="102" x14ac:dyDescent="0.25">
      <c r="B29" s="5" t="s">
        <v>1052</v>
      </c>
      <c r="C29" s="5" t="s">
        <v>1053</v>
      </c>
      <c r="D29" s="5">
        <v>4717401</v>
      </c>
      <c r="E29" s="5" t="s">
        <v>1030</v>
      </c>
      <c r="F29" s="5" t="s">
        <v>8</v>
      </c>
      <c r="G29" s="5" t="s">
        <v>58</v>
      </c>
      <c r="H29" s="5" t="s">
        <v>108</v>
      </c>
      <c r="I29" s="5">
        <v>1</v>
      </c>
      <c r="J29" s="5" t="s">
        <v>11</v>
      </c>
      <c r="K29" s="5" t="s">
        <v>23</v>
      </c>
      <c r="L29" s="5" t="s">
        <v>107</v>
      </c>
      <c r="M29" s="109">
        <v>2300000</v>
      </c>
      <c r="N29" s="5">
        <v>1</v>
      </c>
      <c r="O29" s="5" t="s">
        <v>18</v>
      </c>
      <c r="P29" s="5"/>
      <c r="Q29" s="5"/>
    </row>
    <row r="30" spans="2:17" ht="102" x14ac:dyDescent="0.25">
      <c r="B30" s="5" t="s">
        <v>1052</v>
      </c>
      <c r="C30" s="5" t="s">
        <v>1053</v>
      </c>
      <c r="D30" s="5">
        <v>4717401</v>
      </c>
      <c r="E30" s="5" t="s">
        <v>1030</v>
      </c>
      <c r="F30" s="5" t="s">
        <v>8</v>
      </c>
      <c r="G30" s="5" t="s">
        <v>58</v>
      </c>
      <c r="H30" s="5" t="s">
        <v>109</v>
      </c>
      <c r="I30" s="5">
        <v>2</v>
      </c>
      <c r="J30" s="5" t="s">
        <v>11</v>
      </c>
      <c r="K30" s="5" t="s">
        <v>23</v>
      </c>
      <c r="L30" s="5" t="s">
        <v>107</v>
      </c>
      <c r="M30" s="109">
        <v>4600000</v>
      </c>
      <c r="N30" s="5">
        <v>1</v>
      </c>
      <c r="O30" s="5" t="s">
        <v>18</v>
      </c>
      <c r="P30" s="5"/>
      <c r="Q30" s="5"/>
    </row>
    <row r="31" spans="2:17" ht="102" x14ac:dyDescent="0.25">
      <c r="B31" s="5" t="s">
        <v>1052</v>
      </c>
      <c r="C31" s="5" t="s">
        <v>1053</v>
      </c>
      <c r="D31" s="5">
        <v>4717401</v>
      </c>
      <c r="E31" s="5" t="s">
        <v>1030</v>
      </c>
      <c r="F31" s="5" t="s">
        <v>8</v>
      </c>
      <c r="G31" s="5" t="s">
        <v>58</v>
      </c>
      <c r="H31" s="5" t="s">
        <v>110</v>
      </c>
      <c r="I31" s="5">
        <v>2</v>
      </c>
      <c r="J31" s="5" t="s">
        <v>11</v>
      </c>
      <c r="K31" s="5" t="s">
        <v>23</v>
      </c>
      <c r="L31" s="5" t="s">
        <v>107</v>
      </c>
      <c r="M31" s="109">
        <v>3956000</v>
      </c>
      <c r="N31" s="5">
        <v>1</v>
      </c>
      <c r="O31" s="5" t="s">
        <v>18</v>
      </c>
      <c r="P31" s="5"/>
      <c r="Q31" s="5"/>
    </row>
    <row r="32" spans="2:17" ht="102" x14ac:dyDescent="0.25">
      <c r="B32" s="5" t="s">
        <v>1052</v>
      </c>
      <c r="C32" s="5" t="s">
        <v>1053</v>
      </c>
      <c r="D32" s="5">
        <v>4717401</v>
      </c>
      <c r="E32" s="5" t="s">
        <v>1030</v>
      </c>
      <c r="F32" s="5" t="s">
        <v>8</v>
      </c>
      <c r="G32" s="5" t="s">
        <v>58</v>
      </c>
      <c r="H32" s="5" t="s">
        <v>111</v>
      </c>
      <c r="I32" s="5">
        <v>2</v>
      </c>
      <c r="J32" s="5" t="s">
        <v>11</v>
      </c>
      <c r="K32" s="5" t="s">
        <v>23</v>
      </c>
      <c r="L32" s="5" t="s">
        <v>107</v>
      </c>
      <c r="M32" s="109">
        <v>3680000</v>
      </c>
      <c r="N32" s="5">
        <v>1</v>
      </c>
      <c r="O32" s="5" t="s">
        <v>18</v>
      </c>
      <c r="P32" s="5"/>
      <c r="Q32" s="5"/>
    </row>
    <row r="33" spans="2:17" ht="102" x14ac:dyDescent="0.25">
      <c r="B33" s="5" t="s">
        <v>1052</v>
      </c>
      <c r="C33" s="5" t="s">
        <v>1053</v>
      </c>
      <c r="D33" s="5">
        <v>4717401</v>
      </c>
      <c r="E33" s="5" t="s">
        <v>1030</v>
      </c>
      <c r="F33" s="5" t="s">
        <v>8</v>
      </c>
      <c r="G33" s="5" t="s">
        <v>58</v>
      </c>
      <c r="H33" s="5" t="s">
        <v>112</v>
      </c>
      <c r="I33" s="5">
        <v>1</v>
      </c>
      <c r="J33" s="5" t="s">
        <v>11</v>
      </c>
      <c r="K33" s="5" t="s">
        <v>23</v>
      </c>
      <c r="L33" s="5" t="s">
        <v>107</v>
      </c>
      <c r="M33" s="109">
        <v>690000</v>
      </c>
      <c r="N33" s="5">
        <v>1</v>
      </c>
      <c r="O33" s="5" t="s">
        <v>18</v>
      </c>
      <c r="P33" s="5"/>
      <c r="Q33" s="5"/>
    </row>
    <row r="34" spans="2:17" ht="102" x14ac:dyDescent="0.25">
      <c r="B34" s="5" t="s">
        <v>1052</v>
      </c>
      <c r="C34" s="5" t="s">
        <v>1053</v>
      </c>
      <c r="D34" s="5">
        <v>4717401</v>
      </c>
      <c r="E34" s="5" t="s">
        <v>1030</v>
      </c>
      <c r="F34" s="5" t="s">
        <v>8</v>
      </c>
      <c r="G34" s="5" t="s">
        <v>58</v>
      </c>
      <c r="H34" s="5" t="s">
        <v>113</v>
      </c>
      <c r="I34" s="5">
        <v>2</v>
      </c>
      <c r="J34" s="5" t="s">
        <v>11</v>
      </c>
      <c r="K34" s="5" t="s">
        <v>23</v>
      </c>
      <c r="L34" s="5" t="s">
        <v>107</v>
      </c>
      <c r="M34" s="109">
        <v>6440000</v>
      </c>
      <c r="N34" s="5">
        <v>1</v>
      </c>
      <c r="O34" s="5" t="s">
        <v>18</v>
      </c>
      <c r="P34" s="5"/>
      <c r="Q34" s="5"/>
    </row>
    <row r="35" spans="2:17" ht="140.25" x14ac:dyDescent="0.25">
      <c r="B35" s="5" t="s">
        <v>1052</v>
      </c>
      <c r="C35" s="5" t="s">
        <v>1053</v>
      </c>
      <c r="D35" s="5">
        <v>4717401</v>
      </c>
      <c r="E35" s="5" t="s">
        <v>1030</v>
      </c>
      <c r="F35" s="5" t="s">
        <v>8</v>
      </c>
      <c r="G35" s="5" t="s">
        <v>58</v>
      </c>
      <c r="H35" s="5" t="s">
        <v>114</v>
      </c>
      <c r="I35" s="5">
        <v>1</v>
      </c>
      <c r="J35" s="5" t="s">
        <v>11</v>
      </c>
      <c r="K35" s="5" t="s">
        <v>23</v>
      </c>
      <c r="L35" s="5" t="s">
        <v>115</v>
      </c>
      <c r="M35" s="109">
        <v>15000000</v>
      </c>
      <c r="N35" s="5">
        <v>1</v>
      </c>
      <c r="O35" s="5" t="s">
        <v>18</v>
      </c>
      <c r="P35" s="5"/>
      <c r="Q35" s="5"/>
    </row>
    <row r="36" spans="2:17" ht="89.25" x14ac:dyDescent="0.25">
      <c r="B36" s="5" t="s">
        <v>1052</v>
      </c>
      <c r="C36" s="5" t="s">
        <v>1053</v>
      </c>
      <c r="D36" s="5">
        <v>4717401</v>
      </c>
      <c r="E36" s="5" t="s">
        <v>1030</v>
      </c>
      <c r="F36" s="5" t="s">
        <v>8</v>
      </c>
      <c r="G36" s="5" t="s">
        <v>58</v>
      </c>
      <c r="H36" s="5" t="s">
        <v>116</v>
      </c>
      <c r="I36" s="5">
        <v>1</v>
      </c>
      <c r="J36" s="5" t="s">
        <v>11</v>
      </c>
      <c r="K36" s="5" t="s">
        <v>23</v>
      </c>
      <c r="L36" s="5" t="s">
        <v>117</v>
      </c>
      <c r="M36" s="109">
        <v>5000000</v>
      </c>
      <c r="N36" s="5">
        <v>1</v>
      </c>
      <c r="O36" s="5" t="s">
        <v>18</v>
      </c>
      <c r="P36" s="5"/>
      <c r="Q36" s="5"/>
    </row>
    <row r="37" spans="2:17" ht="114.75" x14ac:dyDescent="0.25">
      <c r="B37" s="5" t="s">
        <v>1052</v>
      </c>
      <c r="C37" s="5" t="s">
        <v>1053</v>
      </c>
      <c r="D37" s="5">
        <v>4717401</v>
      </c>
      <c r="E37" s="5" t="s">
        <v>1030</v>
      </c>
      <c r="F37" s="5" t="s">
        <v>8</v>
      </c>
      <c r="G37" s="5" t="s">
        <v>58</v>
      </c>
      <c r="H37" s="5" t="s">
        <v>118</v>
      </c>
      <c r="I37" s="5">
        <v>1</v>
      </c>
      <c r="J37" s="5" t="s">
        <v>11</v>
      </c>
      <c r="K37" s="5" t="s">
        <v>23</v>
      </c>
      <c r="L37" s="5" t="s">
        <v>119</v>
      </c>
      <c r="M37" s="109">
        <v>200000</v>
      </c>
      <c r="N37" s="5">
        <v>1</v>
      </c>
      <c r="O37" s="5" t="s">
        <v>18</v>
      </c>
      <c r="P37" s="5"/>
      <c r="Q37" s="5"/>
    </row>
    <row r="38" spans="2:17" ht="114.75" x14ac:dyDescent="0.25">
      <c r="B38" s="5" t="s">
        <v>1052</v>
      </c>
      <c r="C38" s="5" t="s">
        <v>1053</v>
      </c>
      <c r="D38" s="5">
        <v>4717401</v>
      </c>
      <c r="E38" s="5" t="s">
        <v>1030</v>
      </c>
      <c r="F38" s="5" t="s">
        <v>8</v>
      </c>
      <c r="G38" s="5" t="s">
        <v>125</v>
      </c>
      <c r="H38" s="5" t="s">
        <v>126</v>
      </c>
      <c r="I38" s="5">
        <v>1</v>
      </c>
      <c r="J38" s="5" t="s">
        <v>11</v>
      </c>
      <c r="K38" s="5" t="s">
        <v>23</v>
      </c>
      <c r="L38" s="5" t="s">
        <v>127</v>
      </c>
      <c r="M38" s="109">
        <v>9000000</v>
      </c>
      <c r="N38" s="5">
        <v>1</v>
      </c>
      <c r="O38" s="5" t="s">
        <v>18</v>
      </c>
      <c r="P38" s="5"/>
      <c r="Q38" s="5"/>
    </row>
    <row r="39" spans="2:17" ht="89.25" x14ac:dyDescent="0.25">
      <c r="B39" s="5" t="s">
        <v>1052</v>
      </c>
      <c r="C39" s="5" t="s">
        <v>1053</v>
      </c>
      <c r="D39" s="5">
        <v>4717401</v>
      </c>
      <c r="E39" s="5" t="s">
        <v>1030</v>
      </c>
      <c r="F39" s="5" t="s">
        <v>8</v>
      </c>
      <c r="G39" s="5" t="s">
        <v>13</v>
      </c>
      <c r="H39" s="5" t="s">
        <v>130</v>
      </c>
      <c r="I39" s="5">
        <v>1</v>
      </c>
      <c r="J39" s="5" t="s">
        <v>11</v>
      </c>
      <c r="K39" s="5" t="s">
        <v>23</v>
      </c>
      <c r="L39" s="5" t="s">
        <v>131</v>
      </c>
      <c r="M39" s="109">
        <v>696000</v>
      </c>
      <c r="N39" s="5">
        <v>1</v>
      </c>
      <c r="O39" s="5" t="s">
        <v>18</v>
      </c>
      <c r="P39" s="5"/>
      <c r="Q39" s="5"/>
    </row>
    <row r="40" spans="2:17" ht="102" x14ac:dyDescent="0.25">
      <c r="B40" s="5" t="s">
        <v>1052</v>
      </c>
      <c r="C40" s="5" t="s">
        <v>1053</v>
      </c>
      <c r="D40" s="5">
        <v>4717401</v>
      </c>
      <c r="E40" s="5" t="s">
        <v>1030</v>
      </c>
      <c r="F40" s="5" t="s">
        <v>8</v>
      </c>
      <c r="G40" s="5" t="s">
        <v>13</v>
      </c>
      <c r="H40" s="5" t="s">
        <v>132</v>
      </c>
      <c r="I40" s="5">
        <v>5</v>
      </c>
      <c r="J40" s="5" t="s">
        <v>11</v>
      </c>
      <c r="K40" s="5" t="s">
        <v>23</v>
      </c>
      <c r="L40" s="5" t="s">
        <v>133</v>
      </c>
      <c r="M40" s="109">
        <v>284500</v>
      </c>
      <c r="N40" s="5">
        <v>1</v>
      </c>
      <c r="O40" s="5" t="s">
        <v>18</v>
      </c>
      <c r="P40" s="5"/>
      <c r="Q40" s="5"/>
    </row>
    <row r="41" spans="2:17" ht="114.75" x14ac:dyDescent="0.25">
      <c r="B41" s="5" t="s">
        <v>1052</v>
      </c>
      <c r="C41" s="5" t="s">
        <v>1053</v>
      </c>
      <c r="D41" s="5">
        <v>45269</v>
      </c>
      <c r="E41" s="5" t="s">
        <v>1030</v>
      </c>
      <c r="F41" s="5" t="s">
        <v>8</v>
      </c>
      <c r="G41" s="5" t="s">
        <v>125</v>
      </c>
      <c r="H41" s="5" t="s">
        <v>134</v>
      </c>
      <c r="I41" s="5">
        <v>2</v>
      </c>
      <c r="J41" s="5" t="s">
        <v>11</v>
      </c>
      <c r="K41" s="5" t="s">
        <v>23</v>
      </c>
      <c r="L41" s="5" t="s">
        <v>135</v>
      </c>
      <c r="M41" s="109">
        <v>17100000</v>
      </c>
      <c r="N41" s="5">
        <v>1</v>
      </c>
      <c r="O41" s="5" t="s">
        <v>18</v>
      </c>
      <c r="P41" s="5"/>
      <c r="Q41" s="5"/>
    </row>
    <row r="42" spans="2:17" ht="25.5" x14ac:dyDescent="0.25">
      <c r="B42" s="5" t="s">
        <v>1052</v>
      </c>
      <c r="C42" s="5" t="s">
        <v>1053</v>
      </c>
      <c r="D42" s="5">
        <v>4529001</v>
      </c>
      <c r="E42" s="5" t="s">
        <v>1030</v>
      </c>
      <c r="F42" s="5" t="s">
        <v>8</v>
      </c>
      <c r="G42" s="5" t="s">
        <v>125</v>
      </c>
      <c r="H42" s="5" t="s">
        <v>138</v>
      </c>
      <c r="I42" s="5">
        <v>10</v>
      </c>
      <c r="J42" s="5" t="s">
        <v>11</v>
      </c>
      <c r="K42" s="5" t="s">
        <v>23</v>
      </c>
      <c r="L42" s="5" t="s">
        <v>139</v>
      </c>
      <c r="M42" s="109">
        <v>1210000</v>
      </c>
      <c r="N42" s="5">
        <v>1</v>
      </c>
      <c r="O42" s="5" t="s">
        <v>18</v>
      </c>
      <c r="P42" s="5"/>
      <c r="Q42" s="5"/>
    </row>
    <row r="43" spans="2:17" ht="25.5" x14ac:dyDescent="0.25">
      <c r="B43" s="5" t="s">
        <v>1052</v>
      </c>
      <c r="C43" s="5" t="s">
        <v>1053</v>
      </c>
      <c r="D43" s="5">
        <v>4717401</v>
      </c>
      <c r="E43" s="5" t="s">
        <v>1030</v>
      </c>
      <c r="F43" s="5" t="s">
        <v>8</v>
      </c>
      <c r="G43" s="5" t="s">
        <v>125</v>
      </c>
      <c r="H43" s="5" t="s">
        <v>140</v>
      </c>
      <c r="I43" s="5">
        <v>20</v>
      </c>
      <c r="J43" s="5" t="s">
        <v>11</v>
      </c>
      <c r="K43" s="5" t="s">
        <v>23</v>
      </c>
      <c r="L43" s="5" t="s">
        <v>141</v>
      </c>
      <c r="M43" s="109">
        <v>1300000</v>
      </c>
      <c r="N43" s="5">
        <v>1</v>
      </c>
      <c r="O43" s="5" t="s">
        <v>18</v>
      </c>
      <c r="P43" s="5"/>
      <c r="Q43" s="5"/>
    </row>
    <row r="44" spans="2:17" ht="25.5" x14ac:dyDescent="0.25">
      <c r="B44" s="5" t="s">
        <v>1052</v>
      </c>
      <c r="C44" s="5" t="s">
        <v>1053</v>
      </c>
      <c r="D44" s="5">
        <v>4717401</v>
      </c>
      <c r="E44" s="5" t="s">
        <v>1030</v>
      </c>
      <c r="F44" s="5" t="s">
        <v>8</v>
      </c>
      <c r="G44" s="5" t="s">
        <v>125</v>
      </c>
      <c r="H44" s="5" t="s">
        <v>142</v>
      </c>
      <c r="I44" s="5">
        <v>6</v>
      </c>
      <c r="J44" s="5" t="s">
        <v>11</v>
      </c>
      <c r="K44" s="5" t="s">
        <v>23</v>
      </c>
      <c r="L44" s="5" t="s">
        <v>141</v>
      </c>
      <c r="M44" s="109">
        <v>600000</v>
      </c>
      <c r="N44" s="5">
        <v>1</v>
      </c>
      <c r="O44" s="5" t="s">
        <v>18</v>
      </c>
      <c r="P44" s="5"/>
      <c r="Q44" s="5"/>
    </row>
    <row r="45" spans="2:17" ht="25.5" x14ac:dyDescent="0.25">
      <c r="B45" s="5" t="s">
        <v>1052</v>
      </c>
      <c r="C45" s="5" t="s">
        <v>1053</v>
      </c>
      <c r="D45" s="5">
        <v>4717401</v>
      </c>
      <c r="E45" s="5" t="s">
        <v>1030</v>
      </c>
      <c r="F45" s="5" t="s">
        <v>8</v>
      </c>
      <c r="G45" s="5" t="s">
        <v>125</v>
      </c>
      <c r="H45" s="5" t="s">
        <v>145</v>
      </c>
      <c r="I45" s="5">
        <v>5</v>
      </c>
      <c r="J45" s="5" t="s">
        <v>11</v>
      </c>
      <c r="K45" s="5" t="s">
        <v>23</v>
      </c>
      <c r="L45" s="5"/>
      <c r="M45" s="109">
        <v>1500000</v>
      </c>
      <c r="N45" s="5">
        <v>1</v>
      </c>
      <c r="O45" s="5" t="s">
        <v>18</v>
      </c>
      <c r="P45" s="5"/>
      <c r="Q45" s="5"/>
    </row>
    <row r="46" spans="2:17" ht="25.5" x14ac:dyDescent="0.25">
      <c r="B46" s="5" t="s">
        <v>1052</v>
      </c>
      <c r="C46" s="5" t="s">
        <v>1053</v>
      </c>
      <c r="D46" s="5">
        <v>4717401</v>
      </c>
      <c r="E46" s="5" t="s">
        <v>1030</v>
      </c>
      <c r="F46" s="5" t="s">
        <v>8</v>
      </c>
      <c r="G46" s="5" t="s">
        <v>125</v>
      </c>
      <c r="H46" s="5" t="s">
        <v>146</v>
      </c>
      <c r="I46" s="5">
        <v>2</v>
      </c>
      <c r="J46" s="5" t="s">
        <v>11</v>
      </c>
      <c r="K46" s="5" t="s">
        <v>23</v>
      </c>
      <c r="L46" s="5"/>
      <c r="M46" s="109">
        <v>2200000</v>
      </c>
      <c r="N46" s="5">
        <v>1</v>
      </c>
      <c r="O46" s="5" t="s">
        <v>18</v>
      </c>
      <c r="P46" s="5"/>
      <c r="Q46" s="5"/>
    </row>
    <row r="47" spans="2:17" ht="409.5" x14ac:dyDescent="0.25">
      <c r="B47" s="5" t="s">
        <v>1052</v>
      </c>
      <c r="C47" s="5" t="s">
        <v>1053</v>
      </c>
      <c r="D47" s="5">
        <v>45250</v>
      </c>
      <c r="E47" s="5" t="s">
        <v>1030</v>
      </c>
      <c r="F47" s="5" t="s">
        <v>8</v>
      </c>
      <c r="G47" s="5" t="s">
        <v>58</v>
      </c>
      <c r="H47" s="5" t="s">
        <v>172</v>
      </c>
      <c r="I47" s="5">
        <v>30</v>
      </c>
      <c r="J47" s="5" t="s">
        <v>11</v>
      </c>
      <c r="K47" s="5" t="s">
        <v>23</v>
      </c>
      <c r="L47" s="5" t="s">
        <v>173</v>
      </c>
      <c r="M47" s="109">
        <v>102900000</v>
      </c>
      <c r="N47" s="5">
        <v>1</v>
      </c>
      <c r="O47" s="5" t="s">
        <v>18</v>
      </c>
      <c r="P47" s="5"/>
      <c r="Q47" s="5"/>
    </row>
    <row r="48" spans="2:17" ht="409.5" x14ac:dyDescent="0.25">
      <c r="B48" s="5" t="s">
        <v>1052</v>
      </c>
      <c r="C48" s="5" t="s">
        <v>1053</v>
      </c>
      <c r="D48" s="5">
        <v>4717401</v>
      </c>
      <c r="E48" s="5" t="s">
        <v>1030</v>
      </c>
      <c r="F48" s="5" t="s">
        <v>8</v>
      </c>
      <c r="G48" s="5" t="s">
        <v>214</v>
      </c>
      <c r="H48" s="5" t="s">
        <v>215</v>
      </c>
      <c r="I48" s="5">
        <v>1</v>
      </c>
      <c r="J48" s="5"/>
      <c r="K48" s="5" t="s">
        <v>12</v>
      </c>
      <c r="L48" s="5" t="s">
        <v>216</v>
      </c>
      <c r="M48" s="109">
        <v>3249990</v>
      </c>
      <c r="N48" s="5">
        <v>1</v>
      </c>
      <c r="O48" s="5" t="s">
        <v>184</v>
      </c>
      <c r="P48" s="5"/>
      <c r="Q48" s="5"/>
    </row>
    <row r="49" spans="2:17" ht="216.75" x14ac:dyDescent="0.25">
      <c r="B49" s="5" t="s">
        <v>1052</v>
      </c>
      <c r="C49" s="5" t="s">
        <v>1053</v>
      </c>
      <c r="D49" s="5">
        <v>45269</v>
      </c>
      <c r="E49" s="5" t="s">
        <v>1030</v>
      </c>
      <c r="F49" s="5" t="s">
        <v>8</v>
      </c>
      <c r="G49" s="5" t="s">
        <v>214</v>
      </c>
      <c r="H49" s="5" t="s">
        <v>10</v>
      </c>
      <c r="I49" s="5">
        <v>2</v>
      </c>
      <c r="J49" s="5"/>
      <c r="K49" s="5" t="s">
        <v>12</v>
      </c>
      <c r="L49" s="5" t="s">
        <v>216</v>
      </c>
      <c r="M49" s="109">
        <v>1980000</v>
      </c>
      <c r="N49" s="5">
        <v>1</v>
      </c>
      <c r="O49" s="5" t="s">
        <v>18</v>
      </c>
      <c r="P49" s="5"/>
      <c r="Q49" s="5"/>
    </row>
    <row r="50" spans="2:17" ht="409.5" x14ac:dyDescent="0.25">
      <c r="B50" s="5" t="s">
        <v>1052</v>
      </c>
      <c r="C50" s="5" t="s">
        <v>1053</v>
      </c>
      <c r="D50" s="5">
        <v>4717401</v>
      </c>
      <c r="E50" s="5" t="s">
        <v>1030</v>
      </c>
      <c r="F50" s="5" t="s">
        <v>8</v>
      </c>
      <c r="G50" s="5" t="s">
        <v>13</v>
      </c>
      <c r="H50" s="5" t="s">
        <v>218</v>
      </c>
      <c r="I50" s="5">
        <v>50</v>
      </c>
      <c r="J50" s="5"/>
      <c r="K50" s="5" t="s">
        <v>12</v>
      </c>
      <c r="L50" s="5" t="s">
        <v>219</v>
      </c>
      <c r="M50" s="109"/>
      <c r="N50" s="5">
        <v>1</v>
      </c>
      <c r="O50" s="5" t="s">
        <v>18</v>
      </c>
      <c r="P50" s="5"/>
      <c r="Q50" s="5"/>
    </row>
    <row r="51" spans="2:17" ht="38.25" x14ac:dyDescent="0.25">
      <c r="B51" s="5" t="s">
        <v>1052</v>
      </c>
      <c r="C51" s="5" t="s">
        <v>1053</v>
      </c>
      <c r="D51" s="5">
        <v>45250</v>
      </c>
      <c r="E51" s="5" t="s">
        <v>1030</v>
      </c>
      <c r="F51" s="5" t="s">
        <v>8</v>
      </c>
      <c r="G51" s="5" t="s">
        <v>220</v>
      </c>
      <c r="H51" s="5" t="s">
        <v>221</v>
      </c>
      <c r="I51" s="5">
        <v>4</v>
      </c>
      <c r="J51" s="5" t="s">
        <v>11</v>
      </c>
      <c r="K51" s="5" t="s">
        <v>222</v>
      </c>
      <c r="L51" s="5" t="s">
        <v>223</v>
      </c>
      <c r="M51" s="109">
        <v>22000000</v>
      </c>
      <c r="N51" s="5">
        <v>1</v>
      </c>
      <c r="O51" s="5" t="s">
        <v>18</v>
      </c>
      <c r="P51" s="5"/>
      <c r="Q51" s="5"/>
    </row>
    <row r="52" spans="2:17" ht="63.75" x14ac:dyDescent="0.25">
      <c r="B52" s="5" t="s">
        <v>1059</v>
      </c>
      <c r="C52" s="5" t="s">
        <v>1077</v>
      </c>
      <c r="D52" s="5">
        <v>5</v>
      </c>
      <c r="E52" s="5" t="s">
        <v>1030</v>
      </c>
      <c r="F52" s="5" t="s">
        <v>8</v>
      </c>
      <c r="G52" s="5" t="s">
        <v>58</v>
      </c>
      <c r="H52" s="5" t="s">
        <v>123</v>
      </c>
      <c r="I52" s="5">
        <v>1</v>
      </c>
      <c r="J52" s="5" t="s">
        <v>121</v>
      </c>
      <c r="K52" s="5" t="s">
        <v>23</v>
      </c>
      <c r="L52" s="5" t="s">
        <v>124</v>
      </c>
      <c r="M52" s="109"/>
      <c r="N52" s="5">
        <v>1</v>
      </c>
      <c r="O52" s="5" t="s">
        <v>18</v>
      </c>
      <c r="P52" s="5"/>
      <c r="Q52" s="5"/>
    </row>
    <row r="53" spans="2:17" ht="216.75" x14ac:dyDescent="0.25">
      <c r="B53" s="5" t="s">
        <v>1059</v>
      </c>
      <c r="C53" s="5" t="s">
        <v>629</v>
      </c>
      <c r="D53" s="5">
        <v>8</v>
      </c>
      <c r="E53" s="5" t="s">
        <v>1030</v>
      </c>
      <c r="F53" s="5" t="s">
        <v>8</v>
      </c>
      <c r="G53" s="5" t="s">
        <v>58</v>
      </c>
      <c r="H53" s="5" t="s">
        <v>120</v>
      </c>
      <c r="I53" s="5">
        <v>1</v>
      </c>
      <c r="J53" s="5" t="s">
        <v>121</v>
      </c>
      <c r="K53" s="5" t="s">
        <v>23</v>
      </c>
      <c r="L53" s="5" t="s">
        <v>122</v>
      </c>
      <c r="M53" s="109">
        <v>3000000</v>
      </c>
      <c r="N53" s="5">
        <v>1</v>
      </c>
      <c r="O53" s="5" t="s">
        <v>18</v>
      </c>
      <c r="P53" s="5"/>
      <c r="Q53" s="5"/>
    </row>
    <row r="54" spans="2:17" ht="280.5" x14ac:dyDescent="0.25">
      <c r="B54" s="5" t="s">
        <v>1052</v>
      </c>
      <c r="C54" s="5" t="s">
        <v>1053</v>
      </c>
      <c r="D54" s="5">
        <v>45250</v>
      </c>
      <c r="E54" s="5" t="s">
        <v>1028</v>
      </c>
      <c r="F54" s="5" t="s">
        <v>410</v>
      </c>
      <c r="G54" s="5" t="s">
        <v>411</v>
      </c>
      <c r="H54" s="5" t="s">
        <v>1092</v>
      </c>
      <c r="I54" s="5">
        <v>30</v>
      </c>
      <c r="J54" s="1"/>
      <c r="K54" s="1"/>
      <c r="L54" s="5" t="s">
        <v>415</v>
      </c>
      <c r="M54" s="109">
        <v>211800000</v>
      </c>
      <c r="N54" s="5">
        <v>1</v>
      </c>
      <c r="O54" s="5" t="s">
        <v>18</v>
      </c>
      <c r="P54" s="5" t="s">
        <v>1391</v>
      </c>
    </row>
  </sheetData>
  <dataValidations count="1">
    <dataValidation type="list" allowBlank="1" showInputMessage="1" showErrorMessage="1" sqref="H16:H22">
      <formula1>#REF!</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18"/>
  <sheetViews>
    <sheetView topLeftCell="E96" zoomScale="80" zoomScaleNormal="80" workbookViewId="0">
      <selection activeCell="R4" sqref="R4"/>
    </sheetView>
  </sheetViews>
  <sheetFormatPr baseColWidth="10" defaultRowHeight="15" x14ac:dyDescent="0.25"/>
  <cols>
    <col min="2" max="2" width="31.28515625" customWidth="1"/>
    <col min="3" max="3" width="43.28515625" customWidth="1"/>
    <col min="4" max="4" width="20.5703125" customWidth="1"/>
    <col min="8" max="8" width="79.85546875" customWidth="1"/>
    <col min="11" max="11" width="42.140625" customWidth="1"/>
    <col min="12" max="12" width="48.28515625" customWidth="1"/>
    <col min="13" max="13" width="12.85546875" bestFit="1" customWidth="1"/>
  </cols>
  <sheetData>
    <row r="1" spans="2:17" ht="25.5" x14ac:dyDescent="0.25">
      <c r="B1" s="106" t="s">
        <v>1054</v>
      </c>
      <c r="C1" s="106" t="s">
        <v>1055</v>
      </c>
      <c r="D1" s="106" t="s">
        <v>1056</v>
      </c>
      <c r="E1" s="106" t="s">
        <v>0</v>
      </c>
      <c r="F1" s="106" t="s">
        <v>1</v>
      </c>
      <c r="G1" s="106" t="s">
        <v>2</v>
      </c>
      <c r="H1" s="94" t="s">
        <v>3</v>
      </c>
      <c r="I1" s="94" t="s">
        <v>4</v>
      </c>
      <c r="J1" s="94" t="s">
        <v>5</v>
      </c>
      <c r="K1" s="94" t="s">
        <v>6</v>
      </c>
      <c r="L1" s="94" t="s">
        <v>1271</v>
      </c>
      <c r="M1" s="107" t="s">
        <v>1270</v>
      </c>
      <c r="N1" s="94" t="s">
        <v>7</v>
      </c>
      <c r="O1" s="107" t="s">
        <v>1339</v>
      </c>
      <c r="P1" s="5" t="s">
        <v>1340</v>
      </c>
      <c r="Q1" s="5" t="s">
        <v>1341</v>
      </c>
    </row>
    <row r="2" spans="2:17" ht="51" x14ac:dyDescent="0.25">
      <c r="C2" s="5" t="s">
        <v>1074</v>
      </c>
      <c r="D2" s="147">
        <v>3811106</v>
      </c>
      <c r="E2" s="5" t="s">
        <v>686</v>
      </c>
      <c r="F2" s="5" t="s">
        <v>1024</v>
      </c>
      <c r="G2" s="5" t="s">
        <v>686</v>
      </c>
      <c r="H2" s="5" t="s">
        <v>689</v>
      </c>
      <c r="I2" s="5">
        <v>1</v>
      </c>
      <c r="J2" s="5"/>
      <c r="K2" s="5"/>
      <c r="L2" s="5" t="s">
        <v>690</v>
      </c>
      <c r="M2" s="109">
        <v>980000</v>
      </c>
      <c r="N2" s="5">
        <v>1</v>
      </c>
      <c r="O2" s="5" t="s">
        <v>18</v>
      </c>
      <c r="P2" s="5"/>
      <c r="Q2" s="108" t="s">
        <v>1392</v>
      </c>
    </row>
    <row r="3" spans="2:17" ht="51" x14ac:dyDescent="0.25">
      <c r="B3" s="5" t="s">
        <v>1052</v>
      </c>
      <c r="C3" s="5" t="s">
        <v>1070</v>
      </c>
      <c r="D3" s="147">
        <v>3899998</v>
      </c>
      <c r="E3" s="5" t="s">
        <v>686</v>
      </c>
      <c r="F3" s="5" t="s">
        <v>1024</v>
      </c>
      <c r="G3" s="5" t="s">
        <v>686</v>
      </c>
      <c r="H3" s="5" t="s">
        <v>691</v>
      </c>
      <c r="I3" s="5">
        <v>2</v>
      </c>
      <c r="J3" s="5"/>
      <c r="K3" s="5"/>
      <c r="L3" s="5" t="s">
        <v>692</v>
      </c>
      <c r="M3" s="109">
        <v>820000</v>
      </c>
      <c r="N3" s="5">
        <v>1</v>
      </c>
      <c r="O3" s="5" t="s">
        <v>179</v>
      </c>
      <c r="P3" s="5"/>
      <c r="Q3" s="108" t="s">
        <v>1392</v>
      </c>
    </row>
    <row r="4" spans="2:17" ht="51" x14ac:dyDescent="0.25">
      <c r="B4" s="5" t="s">
        <v>1052</v>
      </c>
      <c r="C4" s="5" t="s">
        <v>1070</v>
      </c>
      <c r="D4" s="147">
        <v>3899998</v>
      </c>
      <c r="E4" s="5" t="s">
        <v>686</v>
      </c>
      <c r="F4" s="5" t="s">
        <v>1024</v>
      </c>
      <c r="G4" s="5" t="s">
        <v>686</v>
      </c>
      <c r="H4" s="5" t="s">
        <v>693</v>
      </c>
      <c r="I4" s="5">
        <v>1</v>
      </c>
      <c r="J4" s="5"/>
      <c r="K4" s="5"/>
      <c r="L4" s="5" t="s">
        <v>694</v>
      </c>
      <c r="M4" s="109">
        <v>650000</v>
      </c>
      <c r="N4" s="5">
        <v>1</v>
      </c>
      <c r="O4" s="5" t="s">
        <v>179</v>
      </c>
      <c r="P4" s="5"/>
      <c r="Q4" s="108" t="s">
        <v>1392</v>
      </c>
    </row>
    <row r="5" spans="2:17" ht="51" x14ac:dyDescent="0.25">
      <c r="B5" s="5" t="s">
        <v>1052</v>
      </c>
      <c r="C5" s="5" t="s">
        <v>1070</v>
      </c>
      <c r="D5" s="147">
        <v>3812104</v>
      </c>
      <c r="E5" s="5" t="s">
        <v>686</v>
      </c>
      <c r="F5" s="5" t="s">
        <v>1024</v>
      </c>
      <c r="G5" s="5" t="s">
        <v>686</v>
      </c>
      <c r="H5" s="5" t="s">
        <v>695</v>
      </c>
      <c r="I5" s="5">
        <v>1</v>
      </c>
      <c r="J5" s="5"/>
      <c r="K5" s="5"/>
      <c r="L5" s="5" t="s">
        <v>696</v>
      </c>
      <c r="M5" s="109">
        <v>672000</v>
      </c>
      <c r="N5" s="5">
        <v>1</v>
      </c>
      <c r="O5" s="5" t="s">
        <v>262</v>
      </c>
      <c r="P5" s="5"/>
      <c r="Q5" s="108" t="s">
        <v>1392</v>
      </c>
    </row>
    <row r="6" spans="2:17" ht="51" x14ac:dyDescent="0.25">
      <c r="B6" s="5" t="s">
        <v>1052</v>
      </c>
      <c r="C6" s="5" t="s">
        <v>1053</v>
      </c>
      <c r="D6" s="147">
        <v>45250</v>
      </c>
      <c r="E6" s="5" t="s">
        <v>686</v>
      </c>
      <c r="F6" s="5" t="s">
        <v>1024</v>
      </c>
      <c r="G6" s="5" t="s">
        <v>686</v>
      </c>
      <c r="H6" s="5" t="s">
        <v>687</v>
      </c>
      <c r="I6" s="5">
        <v>1</v>
      </c>
      <c r="J6" s="5"/>
      <c r="K6" s="5"/>
      <c r="L6" s="5" t="s">
        <v>688</v>
      </c>
      <c r="M6" s="109">
        <v>6700000</v>
      </c>
      <c r="N6" s="5">
        <v>1</v>
      </c>
      <c r="O6" s="5" t="s">
        <v>18</v>
      </c>
      <c r="P6" s="5"/>
      <c r="Q6" s="108"/>
    </row>
    <row r="7" spans="2:17" ht="51" x14ac:dyDescent="0.25">
      <c r="B7" s="5" t="s">
        <v>1052</v>
      </c>
      <c r="C7" s="5" t="s">
        <v>1070</v>
      </c>
      <c r="D7" s="147">
        <v>3899998</v>
      </c>
      <c r="E7" s="5" t="s">
        <v>1031</v>
      </c>
      <c r="F7" s="5" t="s">
        <v>703</v>
      </c>
      <c r="G7" s="5" t="s">
        <v>697</v>
      </c>
      <c r="H7" s="5" t="s">
        <v>698</v>
      </c>
      <c r="I7" s="5">
        <v>100</v>
      </c>
      <c r="J7" s="5"/>
      <c r="K7" s="5"/>
      <c r="L7" s="5" t="s">
        <v>699</v>
      </c>
      <c r="M7" s="109">
        <v>40000</v>
      </c>
      <c r="N7" s="5" t="s">
        <v>700</v>
      </c>
      <c r="O7" s="5" t="s">
        <v>179</v>
      </c>
      <c r="P7" s="5"/>
      <c r="Q7" s="108"/>
    </row>
    <row r="8" spans="2:17" ht="51" x14ac:dyDescent="0.25">
      <c r="B8" s="5" t="s">
        <v>1052</v>
      </c>
      <c r="C8" s="5" t="s">
        <v>1070</v>
      </c>
      <c r="D8" s="147">
        <v>3899998</v>
      </c>
      <c r="E8" s="5" t="s">
        <v>1031</v>
      </c>
      <c r="F8" s="5" t="s">
        <v>703</v>
      </c>
      <c r="G8" s="5" t="s">
        <v>697</v>
      </c>
      <c r="H8" s="5" t="s">
        <v>701</v>
      </c>
      <c r="I8" s="5">
        <v>100</v>
      </c>
      <c r="J8" s="5"/>
      <c r="K8" s="5"/>
      <c r="L8" s="5" t="s">
        <v>702</v>
      </c>
      <c r="M8" s="109">
        <v>12000</v>
      </c>
      <c r="N8" s="5" t="s">
        <v>700</v>
      </c>
      <c r="O8" s="5" t="s">
        <v>179</v>
      </c>
      <c r="P8" s="5"/>
      <c r="Q8" s="108"/>
    </row>
    <row r="9" spans="2:17" ht="51" x14ac:dyDescent="0.25">
      <c r="B9" s="5" t="s">
        <v>1052</v>
      </c>
      <c r="C9" s="5" t="s">
        <v>1070</v>
      </c>
      <c r="D9" s="147">
        <v>3816003</v>
      </c>
      <c r="E9" s="5" t="s">
        <v>1031</v>
      </c>
      <c r="F9" s="5" t="s">
        <v>703</v>
      </c>
      <c r="G9" s="5" t="s">
        <v>697</v>
      </c>
      <c r="H9" s="5" t="s">
        <v>710</v>
      </c>
      <c r="I9" s="5">
        <v>1</v>
      </c>
      <c r="J9" s="5"/>
      <c r="K9" s="5"/>
      <c r="L9" s="5" t="s">
        <v>711</v>
      </c>
      <c r="M9" s="109">
        <v>200000</v>
      </c>
      <c r="N9" s="5" t="s">
        <v>700</v>
      </c>
      <c r="O9" s="5" t="s">
        <v>179</v>
      </c>
      <c r="P9" s="5"/>
      <c r="Q9" s="108"/>
    </row>
    <row r="10" spans="2:17" ht="51" x14ac:dyDescent="0.25">
      <c r="B10" s="5" t="s">
        <v>1052</v>
      </c>
      <c r="C10" s="5" t="s">
        <v>1070</v>
      </c>
      <c r="D10" s="147">
        <v>3899920</v>
      </c>
      <c r="E10" s="5" t="s">
        <v>1031</v>
      </c>
      <c r="F10" s="5" t="s">
        <v>703</v>
      </c>
      <c r="G10" s="5" t="s">
        <v>697</v>
      </c>
      <c r="H10" s="5" t="s">
        <v>712</v>
      </c>
      <c r="I10" s="5">
        <v>1</v>
      </c>
      <c r="J10" s="5"/>
      <c r="K10" s="5"/>
      <c r="L10" s="5" t="s">
        <v>713</v>
      </c>
      <c r="M10" s="109">
        <v>200000</v>
      </c>
      <c r="N10" s="5" t="s">
        <v>700</v>
      </c>
      <c r="O10" s="5" t="s">
        <v>179</v>
      </c>
      <c r="P10" s="5"/>
      <c r="Q10" s="108"/>
    </row>
    <row r="11" spans="2:17" ht="51" x14ac:dyDescent="0.25">
      <c r="B11" s="5" t="s">
        <v>1059</v>
      </c>
      <c r="C11" s="5" t="s">
        <v>1075</v>
      </c>
      <c r="D11" s="147">
        <v>6</v>
      </c>
      <c r="E11" s="5" t="s">
        <v>1031</v>
      </c>
      <c r="F11" s="5" t="s">
        <v>703</v>
      </c>
      <c r="G11" s="5" t="s">
        <v>697</v>
      </c>
      <c r="H11" s="5" t="s">
        <v>706</v>
      </c>
      <c r="I11" s="5">
        <v>1</v>
      </c>
      <c r="J11" s="5"/>
      <c r="K11" s="5"/>
      <c r="L11" s="5" t="s">
        <v>707</v>
      </c>
      <c r="M11" s="109">
        <v>1000000</v>
      </c>
      <c r="N11" s="5" t="s">
        <v>700</v>
      </c>
      <c r="O11" s="5" t="s">
        <v>179</v>
      </c>
      <c r="P11" s="5"/>
      <c r="Q11" s="108"/>
    </row>
    <row r="12" spans="2:17" ht="51" x14ac:dyDescent="0.25">
      <c r="B12" s="5" t="s">
        <v>1059</v>
      </c>
      <c r="C12" s="5" t="s">
        <v>1080</v>
      </c>
      <c r="D12" s="147">
        <v>9</v>
      </c>
      <c r="E12" s="5" t="s">
        <v>1031</v>
      </c>
      <c r="F12" s="5" t="s">
        <v>703</v>
      </c>
      <c r="G12" s="5" t="s">
        <v>697</v>
      </c>
      <c r="H12" s="5" t="s">
        <v>704</v>
      </c>
      <c r="I12" s="5">
        <v>1</v>
      </c>
      <c r="J12" s="5"/>
      <c r="K12" s="5"/>
      <c r="L12" s="5" t="s">
        <v>705</v>
      </c>
      <c r="M12" s="109">
        <v>2000000</v>
      </c>
      <c r="N12" s="5" t="s">
        <v>700</v>
      </c>
      <c r="O12" s="5" t="s">
        <v>18</v>
      </c>
      <c r="P12" s="5"/>
      <c r="Q12" s="108"/>
    </row>
    <row r="13" spans="2:17" ht="51" x14ac:dyDescent="0.25">
      <c r="B13" s="5" t="s">
        <v>1084</v>
      </c>
      <c r="C13" s="5" t="s">
        <v>1082</v>
      </c>
      <c r="D13" s="147"/>
      <c r="E13" s="5" t="s">
        <v>1031</v>
      </c>
      <c r="F13" s="5" t="s">
        <v>703</v>
      </c>
      <c r="G13" s="5" t="s">
        <v>697</v>
      </c>
      <c r="H13" s="5" t="s">
        <v>708</v>
      </c>
      <c r="I13" s="5">
        <v>1</v>
      </c>
      <c r="J13" s="5"/>
      <c r="K13" s="5"/>
      <c r="L13" s="5" t="s">
        <v>709</v>
      </c>
      <c r="M13" s="109">
        <v>100000</v>
      </c>
      <c r="N13" s="5" t="s">
        <v>700</v>
      </c>
      <c r="O13" s="5" t="s">
        <v>179</v>
      </c>
      <c r="P13" s="5"/>
      <c r="Q13" s="108"/>
    </row>
    <row r="14" spans="2:17" ht="229.5" x14ac:dyDescent="0.25">
      <c r="B14" s="5" t="s">
        <v>1059</v>
      </c>
      <c r="C14" s="5" t="s">
        <v>1075</v>
      </c>
      <c r="D14" s="147">
        <v>63391</v>
      </c>
      <c r="E14" s="5" t="s">
        <v>1032</v>
      </c>
      <c r="F14" s="5" t="s">
        <v>1033</v>
      </c>
      <c r="G14" s="5" t="s">
        <v>1050</v>
      </c>
      <c r="H14" s="5" t="s">
        <v>1048</v>
      </c>
      <c r="I14" s="5">
        <v>2</v>
      </c>
      <c r="J14" s="5"/>
      <c r="K14" s="5" t="s">
        <v>16</v>
      </c>
      <c r="L14" s="5" t="s">
        <v>1049</v>
      </c>
      <c r="M14" s="110">
        <v>5500000</v>
      </c>
      <c r="N14" s="5">
        <v>2</v>
      </c>
      <c r="O14" s="5" t="s">
        <v>557</v>
      </c>
      <c r="P14" s="108"/>
      <c r="Q14" s="108"/>
    </row>
    <row r="15" spans="2:17" ht="89.25" x14ac:dyDescent="0.25">
      <c r="B15" s="5" t="s">
        <v>1057</v>
      </c>
      <c r="C15" s="5" t="s">
        <v>1074</v>
      </c>
      <c r="D15" s="147">
        <v>3812201</v>
      </c>
      <c r="E15" s="5" t="s">
        <v>1030</v>
      </c>
      <c r="F15" s="5" t="s">
        <v>8</v>
      </c>
      <c r="G15" s="5" t="s">
        <v>220</v>
      </c>
      <c r="H15" s="5" t="s">
        <v>224</v>
      </c>
      <c r="I15" s="5">
        <v>1</v>
      </c>
      <c r="J15" s="5" t="s">
        <v>225</v>
      </c>
      <c r="K15" s="5" t="s">
        <v>222</v>
      </c>
      <c r="L15" s="5" t="s">
        <v>226</v>
      </c>
      <c r="M15" s="109">
        <v>1000000</v>
      </c>
      <c r="N15" s="5">
        <v>1</v>
      </c>
      <c r="O15" s="5" t="s">
        <v>18</v>
      </c>
      <c r="P15" s="5"/>
      <c r="Q15" s="108"/>
    </row>
    <row r="16" spans="2:17" ht="102" x14ac:dyDescent="0.25">
      <c r="B16" s="5" t="s">
        <v>1057</v>
      </c>
      <c r="C16" s="5" t="s">
        <v>1078</v>
      </c>
      <c r="D16" s="147"/>
      <c r="E16" s="5" t="s">
        <v>1030</v>
      </c>
      <c r="F16" s="5" t="s">
        <v>8</v>
      </c>
      <c r="G16" s="5" t="s">
        <v>13</v>
      </c>
      <c r="H16" s="5" t="s">
        <v>22</v>
      </c>
      <c r="I16" s="5">
        <v>2</v>
      </c>
      <c r="J16" s="5" t="s">
        <v>11</v>
      </c>
      <c r="K16" s="5" t="s">
        <v>23</v>
      </c>
      <c r="L16" s="5" t="s">
        <v>24</v>
      </c>
      <c r="M16" s="109">
        <v>23600000</v>
      </c>
      <c r="N16" s="5">
        <v>1</v>
      </c>
      <c r="O16" s="5" t="s">
        <v>18</v>
      </c>
      <c r="P16" s="5"/>
      <c r="Q16" s="108"/>
    </row>
    <row r="17" spans="2:17" ht="140.25" x14ac:dyDescent="0.25">
      <c r="B17" s="5" t="s">
        <v>1057</v>
      </c>
      <c r="C17" s="5" t="s">
        <v>1078</v>
      </c>
      <c r="D17" s="147"/>
      <c r="E17" s="5" t="s">
        <v>1030</v>
      </c>
      <c r="F17" s="5" t="s">
        <v>8</v>
      </c>
      <c r="G17" s="5" t="s">
        <v>13</v>
      </c>
      <c r="H17" s="5" t="s">
        <v>25</v>
      </c>
      <c r="I17" s="5">
        <v>1</v>
      </c>
      <c r="J17" s="5" t="s">
        <v>11</v>
      </c>
      <c r="K17" s="5" t="s">
        <v>23</v>
      </c>
      <c r="L17" s="5" t="s">
        <v>26</v>
      </c>
      <c r="M17" s="109">
        <v>29900000</v>
      </c>
      <c r="N17" s="5">
        <v>1</v>
      </c>
      <c r="O17" s="5" t="s">
        <v>18</v>
      </c>
      <c r="P17" s="5"/>
      <c r="Q17" s="108"/>
    </row>
    <row r="18" spans="2:17" ht="89.25" x14ac:dyDescent="0.25">
      <c r="B18" s="5" t="s">
        <v>1057</v>
      </c>
      <c r="C18" s="5" t="s">
        <v>1078</v>
      </c>
      <c r="D18" s="147"/>
      <c r="E18" s="5" t="s">
        <v>1030</v>
      </c>
      <c r="F18" s="5" t="s">
        <v>8</v>
      </c>
      <c r="G18" s="5" t="s">
        <v>13</v>
      </c>
      <c r="H18" s="5" t="s">
        <v>27</v>
      </c>
      <c r="I18" s="5">
        <v>10</v>
      </c>
      <c r="J18" s="5" t="s">
        <v>11</v>
      </c>
      <c r="K18" s="5" t="s">
        <v>23</v>
      </c>
      <c r="L18" s="5" t="s">
        <v>28</v>
      </c>
      <c r="M18" s="109">
        <v>34500000</v>
      </c>
      <c r="N18" s="5">
        <v>1</v>
      </c>
      <c r="O18" s="5" t="s">
        <v>18</v>
      </c>
      <c r="P18" s="5"/>
      <c r="Q18" s="108"/>
    </row>
    <row r="19" spans="2:17" ht="76.5" x14ac:dyDescent="0.25">
      <c r="B19" s="5" t="s">
        <v>1057</v>
      </c>
      <c r="C19" s="5" t="s">
        <v>1078</v>
      </c>
      <c r="D19" s="147"/>
      <c r="E19" s="5" t="s">
        <v>1030</v>
      </c>
      <c r="F19" s="5" t="s">
        <v>8</v>
      </c>
      <c r="G19" s="5" t="s">
        <v>13</v>
      </c>
      <c r="H19" s="5" t="s">
        <v>29</v>
      </c>
      <c r="I19" s="5">
        <v>10</v>
      </c>
      <c r="J19" s="5" t="s">
        <v>11</v>
      </c>
      <c r="K19" s="5" t="s">
        <v>23</v>
      </c>
      <c r="L19" s="5" t="s">
        <v>30</v>
      </c>
      <c r="M19" s="109">
        <v>8800000</v>
      </c>
      <c r="N19" s="5">
        <v>1</v>
      </c>
      <c r="O19" s="5" t="s">
        <v>18</v>
      </c>
      <c r="P19" s="5"/>
      <c r="Q19" s="108"/>
    </row>
    <row r="20" spans="2:17" ht="89.25" x14ac:dyDescent="0.25">
      <c r="B20" s="5" t="s">
        <v>1057</v>
      </c>
      <c r="C20" s="5" t="s">
        <v>1078</v>
      </c>
      <c r="D20" s="147"/>
      <c r="E20" s="5" t="s">
        <v>1030</v>
      </c>
      <c r="F20" s="5" t="s">
        <v>8</v>
      </c>
      <c r="G20" s="5" t="s">
        <v>13</v>
      </c>
      <c r="H20" s="5" t="s">
        <v>39</v>
      </c>
      <c r="I20" s="5">
        <v>1</v>
      </c>
      <c r="J20" s="5" t="s">
        <v>11</v>
      </c>
      <c r="K20" s="5" t="s">
        <v>23</v>
      </c>
      <c r="L20" s="5" t="s">
        <v>40</v>
      </c>
      <c r="M20" s="109">
        <v>3200000</v>
      </c>
      <c r="N20" s="5">
        <v>1</v>
      </c>
      <c r="O20" s="5" t="s">
        <v>18</v>
      </c>
      <c r="P20" s="5"/>
      <c r="Q20" s="108"/>
    </row>
    <row r="21" spans="2:17" ht="89.25" x14ac:dyDescent="0.25">
      <c r="B21" s="5" t="s">
        <v>1057</v>
      </c>
      <c r="C21" s="5" t="s">
        <v>1078</v>
      </c>
      <c r="D21" s="147"/>
      <c r="E21" s="5" t="s">
        <v>1030</v>
      </c>
      <c r="F21" s="5" t="s">
        <v>8</v>
      </c>
      <c r="G21" s="5" t="s">
        <v>13</v>
      </c>
      <c r="H21" s="5" t="s">
        <v>41</v>
      </c>
      <c r="I21" s="5">
        <v>1</v>
      </c>
      <c r="J21" s="5" t="s">
        <v>11</v>
      </c>
      <c r="K21" s="5" t="s">
        <v>23</v>
      </c>
      <c r="L21" s="5" t="s">
        <v>42</v>
      </c>
      <c r="M21" s="109">
        <v>3650000</v>
      </c>
      <c r="N21" s="5">
        <v>1</v>
      </c>
      <c r="O21" s="5" t="s">
        <v>18</v>
      </c>
      <c r="P21" s="5"/>
      <c r="Q21" s="108"/>
    </row>
    <row r="22" spans="2:17" ht="114.75" x14ac:dyDescent="0.25">
      <c r="B22" s="5" t="s">
        <v>1057</v>
      </c>
      <c r="C22" s="5" t="s">
        <v>1078</v>
      </c>
      <c r="D22" s="147"/>
      <c r="E22" s="5" t="s">
        <v>1030</v>
      </c>
      <c r="F22" s="5" t="s">
        <v>8</v>
      </c>
      <c r="G22" s="5" t="s">
        <v>13</v>
      </c>
      <c r="H22" s="5" t="s">
        <v>43</v>
      </c>
      <c r="I22" s="5">
        <v>1</v>
      </c>
      <c r="J22" s="5" t="s">
        <v>11</v>
      </c>
      <c r="K22" s="5" t="s">
        <v>23</v>
      </c>
      <c r="L22" s="5" t="s">
        <v>44</v>
      </c>
      <c r="M22" s="109">
        <v>6500000</v>
      </c>
      <c r="N22" s="5">
        <v>1</v>
      </c>
      <c r="O22" s="5" t="s">
        <v>18</v>
      </c>
      <c r="P22" s="5"/>
      <c r="Q22" s="108"/>
    </row>
    <row r="23" spans="2:17" ht="89.25" x14ac:dyDescent="0.25">
      <c r="B23" s="5" t="s">
        <v>1057</v>
      </c>
      <c r="C23" s="5" t="s">
        <v>1078</v>
      </c>
      <c r="D23" s="147"/>
      <c r="E23" s="5" t="s">
        <v>1030</v>
      </c>
      <c r="F23" s="5" t="s">
        <v>8</v>
      </c>
      <c r="G23" s="5" t="s">
        <v>13</v>
      </c>
      <c r="H23" s="5" t="s">
        <v>45</v>
      </c>
      <c r="I23" s="5">
        <v>1</v>
      </c>
      <c r="J23" s="5" t="s">
        <v>11</v>
      </c>
      <c r="K23" s="5" t="s">
        <v>23</v>
      </c>
      <c r="L23" s="5" t="s">
        <v>46</v>
      </c>
      <c r="M23" s="109">
        <v>2465000</v>
      </c>
      <c r="N23" s="5">
        <v>1</v>
      </c>
      <c r="O23" s="5" t="s">
        <v>18</v>
      </c>
      <c r="P23" s="5"/>
      <c r="Q23" s="108"/>
    </row>
    <row r="24" spans="2:17" ht="102" x14ac:dyDescent="0.25">
      <c r="B24" s="5" t="s">
        <v>1057</v>
      </c>
      <c r="C24" s="5" t="s">
        <v>1078</v>
      </c>
      <c r="D24" s="147"/>
      <c r="E24" s="5" t="s">
        <v>1030</v>
      </c>
      <c r="F24" s="5" t="s">
        <v>8</v>
      </c>
      <c r="G24" s="5" t="s">
        <v>13</v>
      </c>
      <c r="H24" s="5" t="s">
        <v>47</v>
      </c>
      <c r="I24" s="5">
        <v>30</v>
      </c>
      <c r="J24" s="5" t="s">
        <v>11</v>
      </c>
      <c r="K24" s="5" t="s">
        <v>12</v>
      </c>
      <c r="L24" s="5" t="s">
        <v>48</v>
      </c>
      <c r="M24" s="109">
        <v>10695000</v>
      </c>
      <c r="N24" s="5"/>
      <c r="O24" s="5"/>
      <c r="P24" s="5"/>
      <c r="Q24" s="108"/>
    </row>
    <row r="25" spans="2:17" ht="89.25" x14ac:dyDescent="0.25">
      <c r="B25" s="5" t="s">
        <v>1057</v>
      </c>
      <c r="C25" s="5" t="s">
        <v>1078</v>
      </c>
      <c r="D25" s="147"/>
      <c r="E25" s="5" t="s">
        <v>1030</v>
      </c>
      <c r="F25" s="5" t="s">
        <v>8</v>
      </c>
      <c r="G25" s="5" t="s">
        <v>13</v>
      </c>
      <c r="H25" s="5" t="s">
        <v>49</v>
      </c>
      <c r="I25" s="5">
        <v>15</v>
      </c>
      <c r="J25" s="5" t="s">
        <v>11</v>
      </c>
      <c r="K25" s="5" t="s">
        <v>12</v>
      </c>
      <c r="L25" s="5" t="s">
        <v>50</v>
      </c>
      <c r="M25" s="109">
        <v>1080000</v>
      </c>
      <c r="N25" s="5">
        <v>1</v>
      </c>
      <c r="O25" s="5" t="s">
        <v>18</v>
      </c>
      <c r="P25" s="5"/>
      <c r="Q25" s="108"/>
    </row>
    <row r="26" spans="2:17" ht="38.25" x14ac:dyDescent="0.25">
      <c r="B26" s="5" t="s">
        <v>1057</v>
      </c>
      <c r="C26" s="5" t="s">
        <v>1078</v>
      </c>
      <c r="D26" s="147"/>
      <c r="E26" s="5" t="s">
        <v>1030</v>
      </c>
      <c r="F26" s="5" t="s">
        <v>8</v>
      </c>
      <c r="G26" s="5" t="s">
        <v>13</v>
      </c>
      <c r="H26" s="5" t="s">
        <v>51</v>
      </c>
      <c r="I26" s="5">
        <v>12</v>
      </c>
      <c r="J26" s="5" t="s">
        <v>11</v>
      </c>
      <c r="K26" s="5" t="s">
        <v>23</v>
      </c>
      <c r="L26" s="5" t="s">
        <v>52</v>
      </c>
      <c r="M26" s="109">
        <v>1440000</v>
      </c>
      <c r="N26" s="5">
        <v>1</v>
      </c>
      <c r="O26" s="5" t="s">
        <v>18</v>
      </c>
      <c r="P26" s="5"/>
      <c r="Q26" s="108"/>
    </row>
    <row r="27" spans="2:17" ht="38.25" x14ac:dyDescent="0.25">
      <c r="B27" s="5" t="s">
        <v>1057</v>
      </c>
      <c r="C27" s="5" t="s">
        <v>1078</v>
      </c>
      <c r="D27" s="147"/>
      <c r="E27" s="5" t="s">
        <v>1030</v>
      </c>
      <c r="F27" s="5" t="s">
        <v>8</v>
      </c>
      <c r="G27" s="5" t="s">
        <v>13</v>
      </c>
      <c r="H27" s="5" t="s">
        <v>53</v>
      </c>
      <c r="I27" s="5">
        <v>4</v>
      </c>
      <c r="J27" s="5" t="s">
        <v>11</v>
      </c>
      <c r="K27" s="5" t="s">
        <v>23</v>
      </c>
      <c r="L27" s="5" t="s">
        <v>54</v>
      </c>
      <c r="M27" s="109">
        <v>360000</v>
      </c>
      <c r="N27" s="5">
        <v>1</v>
      </c>
      <c r="O27" s="5" t="s">
        <v>18</v>
      </c>
      <c r="P27" s="5"/>
      <c r="Q27" s="108"/>
    </row>
    <row r="28" spans="2:17" ht="38.25" x14ac:dyDescent="0.25">
      <c r="B28" s="5" t="s">
        <v>1057</v>
      </c>
      <c r="C28" s="5" t="s">
        <v>1078</v>
      </c>
      <c r="D28" s="147"/>
      <c r="E28" s="5" t="s">
        <v>1030</v>
      </c>
      <c r="F28" s="5" t="s">
        <v>8</v>
      </c>
      <c r="G28" s="5" t="s">
        <v>13</v>
      </c>
      <c r="H28" s="5" t="s">
        <v>55</v>
      </c>
      <c r="I28" s="5">
        <v>2</v>
      </c>
      <c r="J28" s="5" t="s">
        <v>11</v>
      </c>
      <c r="K28" s="5" t="s">
        <v>23</v>
      </c>
      <c r="L28" s="5" t="s">
        <v>56</v>
      </c>
      <c r="M28" s="109">
        <v>335000</v>
      </c>
      <c r="N28" s="5">
        <v>1</v>
      </c>
      <c r="O28" s="5" t="s">
        <v>18</v>
      </c>
      <c r="P28" s="5"/>
      <c r="Q28" s="108"/>
    </row>
    <row r="29" spans="2:17" ht="38.25" x14ac:dyDescent="0.25">
      <c r="B29" s="5" t="s">
        <v>1057</v>
      </c>
      <c r="C29" s="5" t="s">
        <v>1078</v>
      </c>
      <c r="D29" s="147"/>
      <c r="E29" s="5" t="s">
        <v>1030</v>
      </c>
      <c r="F29" s="5" t="s">
        <v>8</v>
      </c>
      <c r="G29" s="5" t="s">
        <v>13</v>
      </c>
      <c r="H29" s="5" t="s">
        <v>57</v>
      </c>
      <c r="I29" s="5">
        <v>2</v>
      </c>
      <c r="J29" s="5" t="s">
        <v>11</v>
      </c>
      <c r="K29" s="5" t="s">
        <v>23</v>
      </c>
      <c r="L29" s="5" t="s">
        <v>56</v>
      </c>
      <c r="M29" s="109">
        <v>335000</v>
      </c>
      <c r="N29" s="5">
        <v>1</v>
      </c>
      <c r="O29" s="5" t="s">
        <v>18</v>
      </c>
      <c r="P29" s="5"/>
      <c r="Q29" s="108"/>
    </row>
    <row r="30" spans="2:17" ht="293.25" x14ac:dyDescent="0.25">
      <c r="B30" s="5" t="s">
        <v>1057</v>
      </c>
      <c r="C30" s="5" t="s">
        <v>1078</v>
      </c>
      <c r="D30" s="147"/>
      <c r="E30" s="5" t="s">
        <v>1030</v>
      </c>
      <c r="F30" s="5" t="s">
        <v>8</v>
      </c>
      <c r="G30" s="5" t="s">
        <v>58</v>
      </c>
      <c r="H30" s="5" t="s">
        <v>72</v>
      </c>
      <c r="I30" s="5">
        <v>1</v>
      </c>
      <c r="J30" s="5" t="s">
        <v>11</v>
      </c>
      <c r="K30" s="5" t="s">
        <v>23</v>
      </c>
      <c r="L30" s="5" t="s">
        <v>73</v>
      </c>
      <c r="M30" s="109">
        <v>21900000</v>
      </c>
      <c r="N30" s="5">
        <v>1</v>
      </c>
      <c r="O30" s="5" t="s">
        <v>18</v>
      </c>
      <c r="P30" s="5"/>
      <c r="Q30" s="108"/>
    </row>
    <row r="31" spans="2:17" ht="63.75" x14ac:dyDescent="0.25">
      <c r="B31" s="5" t="s">
        <v>1057</v>
      </c>
      <c r="C31" s="5" t="s">
        <v>1078</v>
      </c>
      <c r="D31" s="147"/>
      <c r="E31" s="5" t="s">
        <v>1030</v>
      </c>
      <c r="F31" s="5" t="s">
        <v>8</v>
      </c>
      <c r="G31" s="5" t="s">
        <v>13</v>
      </c>
      <c r="H31" s="5" t="s">
        <v>128</v>
      </c>
      <c r="I31" s="5">
        <v>1</v>
      </c>
      <c r="J31" s="5" t="s">
        <v>11</v>
      </c>
      <c r="K31" s="5" t="s">
        <v>23</v>
      </c>
      <c r="L31" s="5" t="s">
        <v>129</v>
      </c>
      <c r="M31" s="109">
        <v>27000000</v>
      </c>
      <c r="N31" s="5">
        <v>1</v>
      </c>
      <c r="O31" s="5" t="s">
        <v>18</v>
      </c>
      <c r="P31" s="5"/>
      <c r="Q31" s="108"/>
    </row>
    <row r="32" spans="2:17" ht="76.5" x14ac:dyDescent="0.25">
      <c r="B32" s="5" t="s">
        <v>1057</v>
      </c>
      <c r="C32" s="5" t="s">
        <v>1078</v>
      </c>
      <c r="D32" s="147"/>
      <c r="E32" s="5" t="s">
        <v>1030</v>
      </c>
      <c r="F32" s="5" t="s">
        <v>8</v>
      </c>
      <c r="G32" s="5" t="s">
        <v>125</v>
      </c>
      <c r="H32" s="5" t="s">
        <v>136</v>
      </c>
      <c r="I32" s="5">
        <v>1</v>
      </c>
      <c r="J32" s="5" t="s">
        <v>11</v>
      </c>
      <c r="K32" s="5" t="s">
        <v>23</v>
      </c>
      <c r="L32" s="5" t="s">
        <v>137</v>
      </c>
      <c r="M32" s="109">
        <v>1453500</v>
      </c>
      <c r="N32" s="5">
        <v>1</v>
      </c>
      <c r="O32" s="5" t="s">
        <v>18</v>
      </c>
      <c r="P32" s="5"/>
      <c r="Q32" s="108"/>
    </row>
    <row r="33" spans="2:17" ht="76.5" x14ac:dyDescent="0.25">
      <c r="B33" s="5" t="s">
        <v>1057</v>
      </c>
      <c r="C33" s="5" t="s">
        <v>1078</v>
      </c>
      <c r="D33" s="147"/>
      <c r="E33" s="5" t="s">
        <v>1030</v>
      </c>
      <c r="F33" s="5" t="s">
        <v>8</v>
      </c>
      <c r="G33" s="5" t="s">
        <v>125</v>
      </c>
      <c r="H33" s="5" t="s">
        <v>143</v>
      </c>
      <c r="I33" s="5">
        <v>10</v>
      </c>
      <c r="J33" s="5" t="s">
        <v>11</v>
      </c>
      <c r="K33" s="5" t="s">
        <v>23</v>
      </c>
      <c r="L33" s="5" t="s">
        <v>144</v>
      </c>
      <c r="M33" s="109">
        <v>1000000</v>
      </c>
      <c r="N33" s="5">
        <v>1</v>
      </c>
      <c r="O33" s="5" t="s">
        <v>18</v>
      </c>
      <c r="P33" s="5"/>
      <c r="Q33" s="108"/>
    </row>
    <row r="34" spans="2:17" ht="76.5" x14ac:dyDescent="0.25">
      <c r="B34" s="5" t="s">
        <v>1057</v>
      </c>
      <c r="C34" s="5" t="s">
        <v>1078</v>
      </c>
      <c r="D34" s="147"/>
      <c r="E34" s="5" t="s">
        <v>1030</v>
      </c>
      <c r="F34" s="5" t="s">
        <v>8</v>
      </c>
      <c r="G34" s="5" t="s">
        <v>125</v>
      </c>
      <c r="H34" s="5" t="s">
        <v>147</v>
      </c>
      <c r="I34" s="5">
        <v>2</v>
      </c>
      <c r="J34" s="5" t="s">
        <v>11</v>
      </c>
      <c r="K34" s="5" t="s">
        <v>23</v>
      </c>
      <c r="L34" s="5"/>
      <c r="M34" s="109">
        <v>140000</v>
      </c>
      <c r="N34" s="5">
        <v>1</v>
      </c>
      <c r="O34" s="5" t="s">
        <v>18</v>
      </c>
      <c r="P34" s="5"/>
      <c r="Q34" s="108"/>
    </row>
    <row r="35" spans="2:17" ht="38.25" x14ac:dyDescent="0.25">
      <c r="B35" s="5" t="s">
        <v>1057</v>
      </c>
      <c r="C35" s="5" t="s">
        <v>1078</v>
      </c>
      <c r="D35" s="147"/>
      <c r="E35" s="5" t="s">
        <v>1030</v>
      </c>
      <c r="F35" s="5" t="s">
        <v>8</v>
      </c>
      <c r="G35" s="5" t="s">
        <v>13</v>
      </c>
      <c r="H35" s="5" t="s">
        <v>148</v>
      </c>
      <c r="I35" s="5">
        <v>1</v>
      </c>
      <c r="J35" s="5" t="s">
        <v>11</v>
      </c>
      <c r="K35" s="5" t="s">
        <v>23</v>
      </c>
      <c r="L35" s="5"/>
      <c r="M35" s="109">
        <v>3520000</v>
      </c>
      <c r="N35" s="5">
        <v>1</v>
      </c>
      <c r="O35" s="5" t="s">
        <v>18</v>
      </c>
      <c r="P35" s="5"/>
      <c r="Q35" s="108"/>
    </row>
    <row r="36" spans="2:17" ht="38.25" x14ac:dyDescent="0.25">
      <c r="B36" s="5" t="s">
        <v>1057</v>
      </c>
      <c r="C36" s="5" t="s">
        <v>1078</v>
      </c>
      <c r="D36" s="147"/>
      <c r="E36" s="5" t="s">
        <v>1030</v>
      </c>
      <c r="F36" s="5" t="s">
        <v>8</v>
      </c>
      <c r="G36" s="5" t="s">
        <v>13</v>
      </c>
      <c r="H36" s="5" t="s">
        <v>149</v>
      </c>
      <c r="I36" s="5">
        <v>1</v>
      </c>
      <c r="J36" s="5" t="s">
        <v>11</v>
      </c>
      <c r="K36" s="5" t="s">
        <v>23</v>
      </c>
      <c r="L36" s="5"/>
      <c r="M36" s="109">
        <v>3465000</v>
      </c>
      <c r="N36" s="5">
        <v>1</v>
      </c>
      <c r="O36" s="5" t="s">
        <v>18</v>
      </c>
      <c r="P36" s="5"/>
      <c r="Q36" s="108"/>
    </row>
    <row r="37" spans="2:17" ht="38.25" x14ac:dyDescent="0.25">
      <c r="B37" s="5" t="s">
        <v>1057</v>
      </c>
      <c r="C37" s="5" t="s">
        <v>1078</v>
      </c>
      <c r="D37" s="147"/>
      <c r="E37" s="5" t="s">
        <v>1030</v>
      </c>
      <c r="F37" s="5" t="s">
        <v>8</v>
      </c>
      <c r="G37" s="5" t="s">
        <v>13</v>
      </c>
      <c r="H37" s="5" t="s">
        <v>150</v>
      </c>
      <c r="I37" s="5">
        <v>1</v>
      </c>
      <c r="J37" s="5" t="s">
        <v>11</v>
      </c>
      <c r="K37" s="5" t="s">
        <v>23</v>
      </c>
      <c r="L37" s="5"/>
      <c r="M37" s="109">
        <v>540000</v>
      </c>
      <c r="N37" s="5">
        <v>1</v>
      </c>
      <c r="O37" s="5" t="s">
        <v>18</v>
      </c>
      <c r="P37" s="5"/>
      <c r="Q37" s="108"/>
    </row>
    <row r="38" spans="2:17" ht="38.25" x14ac:dyDescent="0.25">
      <c r="B38" s="5" t="s">
        <v>1057</v>
      </c>
      <c r="C38" s="5" t="s">
        <v>1078</v>
      </c>
      <c r="D38" s="147"/>
      <c r="E38" s="5" t="s">
        <v>1030</v>
      </c>
      <c r="F38" s="5" t="s">
        <v>8</v>
      </c>
      <c r="G38" s="5" t="s">
        <v>13</v>
      </c>
      <c r="H38" s="5" t="s">
        <v>151</v>
      </c>
      <c r="I38" s="5">
        <v>1</v>
      </c>
      <c r="J38" s="5" t="s">
        <v>11</v>
      </c>
      <c r="K38" s="5" t="s">
        <v>23</v>
      </c>
      <c r="L38" s="5"/>
      <c r="M38" s="109">
        <v>1035000</v>
      </c>
      <c r="N38" s="5">
        <v>1</v>
      </c>
      <c r="O38" s="5" t="s">
        <v>18</v>
      </c>
      <c r="P38" s="5"/>
      <c r="Q38" s="108"/>
    </row>
    <row r="39" spans="2:17" ht="38.25" x14ac:dyDescent="0.25">
      <c r="B39" s="5" t="s">
        <v>1057</v>
      </c>
      <c r="C39" s="5" t="s">
        <v>1078</v>
      </c>
      <c r="D39" s="147"/>
      <c r="E39" s="5" t="s">
        <v>1030</v>
      </c>
      <c r="F39" s="5" t="s">
        <v>8</v>
      </c>
      <c r="G39" s="5" t="s">
        <v>13</v>
      </c>
      <c r="H39" s="5" t="s">
        <v>152</v>
      </c>
      <c r="I39" s="5">
        <v>5</v>
      </c>
      <c r="J39" s="5" t="s">
        <v>11</v>
      </c>
      <c r="K39" s="5" t="s">
        <v>23</v>
      </c>
      <c r="L39" s="5"/>
      <c r="M39" s="109">
        <v>189500</v>
      </c>
      <c r="N39" s="5">
        <v>1</v>
      </c>
      <c r="O39" s="5" t="s">
        <v>18</v>
      </c>
      <c r="P39" s="5"/>
      <c r="Q39" s="108"/>
    </row>
    <row r="40" spans="2:17" ht="63.75" x14ac:dyDescent="0.25">
      <c r="B40" s="5" t="s">
        <v>1057</v>
      </c>
      <c r="C40" s="5" t="s">
        <v>1078</v>
      </c>
      <c r="D40" s="147"/>
      <c r="E40" s="5" t="s">
        <v>1030</v>
      </c>
      <c r="F40" s="5" t="s">
        <v>8</v>
      </c>
      <c r="G40" s="5" t="s">
        <v>13</v>
      </c>
      <c r="H40" s="5" t="s">
        <v>153</v>
      </c>
      <c r="I40" s="5">
        <v>1</v>
      </c>
      <c r="J40" s="5" t="s">
        <v>11</v>
      </c>
      <c r="K40" s="5" t="s">
        <v>23</v>
      </c>
      <c r="L40" s="5" t="s">
        <v>154</v>
      </c>
      <c r="M40" s="109">
        <v>410000</v>
      </c>
      <c r="N40" s="5">
        <v>1</v>
      </c>
      <c r="O40" s="5" t="s">
        <v>18</v>
      </c>
      <c r="P40" s="5"/>
      <c r="Q40" s="108"/>
    </row>
    <row r="41" spans="2:17" ht="63.75" x14ac:dyDescent="0.25">
      <c r="B41" s="5" t="s">
        <v>1057</v>
      </c>
      <c r="C41" s="5" t="s">
        <v>1078</v>
      </c>
      <c r="D41" s="147"/>
      <c r="E41" s="5" t="s">
        <v>1030</v>
      </c>
      <c r="F41" s="5" t="s">
        <v>8</v>
      </c>
      <c r="G41" s="5" t="s">
        <v>13</v>
      </c>
      <c r="H41" s="5" t="s">
        <v>155</v>
      </c>
      <c r="I41" s="5">
        <v>1</v>
      </c>
      <c r="J41" s="5" t="s">
        <v>11</v>
      </c>
      <c r="K41" s="5" t="s">
        <v>23</v>
      </c>
      <c r="L41" s="5" t="s">
        <v>154</v>
      </c>
      <c r="M41" s="109">
        <v>240000</v>
      </c>
      <c r="N41" s="5">
        <v>1</v>
      </c>
      <c r="O41" s="5" t="s">
        <v>18</v>
      </c>
      <c r="P41" s="5"/>
      <c r="Q41" s="108"/>
    </row>
    <row r="42" spans="2:17" ht="51" x14ac:dyDescent="0.25">
      <c r="B42" s="5" t="s">
        <v>1057</v>
      </c>
      <c r="C42" s="5" t="s">
        <v>1078</v>
      </c>
      <c r="D42" s="147"/>
      <c r="E42" s="5" t="s">
        <v>1030</v>
      </c>
      <c r="F42" s="5" t="s">
        <v>8</v>
      </c>
      <c r="G42" s="5" t="s">
        <v>13</v>
      </c>
      <c r="H42" s="5" t="s">
        <v>156</v>
      </c>
      <c r="I42" s="5">
        <v>1</v>
      </c>
      <c r="J42" s="5" t="s">
        <v>11</v>
      </c>
      <c r="K42" s="5" t="s">
        <v>23</v>
      </c>
      <c r="L42" s="5" t="s">
        <v>154</v>
      </c>
      <c r="M42" s="109">
        <v>130000</v>
      </c>
      <c r="N42" s="5">
        <v>1</v>
      </c>
      <c r="O42" s="5" t="s">
        <v>18</v>
      </c>
      <c r="P42" s="5"/>
      <c r="Q42" s="108"/>
    </row>
    <row r="43" spans="2:17" ht="127.5" x14ac:dyDescent="0.25">
      <c r="B43" s="5" t="s">
        <v>1057</v>
      </c>
      <c r="C43" s="5" t="s">
        <v>1078</v>
      </c>
      <c r="D43" s="147"/>
      <c r="E43" s="5" t="s">
        <v>1030</v>
      </c>
      <c r="F43" s="5" t="s">
        <v>8</v>
      </c>
      <c r="G43" s="5" t="s">
        <v>13</v>
      </c>
      <c r="H43" s="5" t="s">
        <v>157</v>
      </c>
      <c r="I43" s="5">
        <v>1</v>
      </c>
      <c r="J43" s="5" t="s">
        <v>11</v>
      </c>
      <c r="K43" s="5" t="s">
        <v>23</v>
      </c>
      <c r="L43" s="5" t="s">
        <v>158</v>
      </c>
      <c r="M43" s="109">
        <v>120000</v>
      </c>
      <c r="N43" s="5">
        <v>1</v>
      </c>
      <c r="O43" s="5" t="s">
        <v>18</v>
      </c>
      <c r="P43" s="5"/>
      <c r="Q43" s="108"/>
    </row>
    <row r="44" spans="2:17" ht="38.25" x14ac:dyDescent="0.25">
      <c r="B44" s="5" t="s">
        <v>1057</v>
      </c>
      <c r="C44" s="5" t="s">
        <v>1078</v>
      </c>
      <c r="D44" s="147"/>
      <c r="E44" s="5" t="s">
        <v>1030</v>
      </c>
      <c r="F44" s="5" t="s">
        <v>8</v>
      </c>
      <c r="G44" s="5" t="s">
        <v>13</v>
      </c>
      <c r="H44" s="5" t="s">
        <v>159</v>
      </c>
      <c r="I44" s="5">
        <v>1</v>
      </c>
      <c r="J44" s="5" t="s">
        <v>11</v>
      </c>
      <c r="K44" s="5" t="s">
        <v>23</v>
      </c>
      <c r="L44" s="5"/>
      <c r="M44" s="109">
        <v>810000</v>
      </c>
      <c r="N44" s="5">
        <v>1</v>
      </c>
      <c r="O44" s="5" t="s">
        <v>18</v>
      </c>
      <c r="P44" s="5"/>
      <c r="Q44" s="108"/>
    </row>
    <row r="45" spans="2:17" ht="38.25" x14ac:dyDescent="0.25">
      <c r="B45" s="5" t="s">
        <v>1057</v>
      </c>
      <c r="C45" s="5" t="s">
        <v>1078</v>
      </c>
      <c r="D45" s="147"/>
      <c r="E45" s="5" t="s">
        <v>1030</v>
      </c>
      <c r="F45" s="5" t="s">
        <v>8</v>
      </c>
      <c r="G45" s="5" t="s">
        <v>13</v>
      </c>
      <c r="H45" s="5" t="s">
        <v>160</v>
      </c>
      <c r="I45" s="5">
        <v>1</v>
      </c>
      <c r="J45" s="5" t="s">
        <v>11</v>
      </c>
      <c r="K45" s="5" t="s">
        <v>23</v>
      </c>
      <c r="L45" s="5"/>
      <c r="M45" s="109">
        <v>638000</v>
      </c>
      <c r="N45" s="5">
        <v>1</v>
      </c>
      <c r="O45" s="5" t="s">
        <v>18</v>
      </c>
      <c r="P45" s="5"/>
      <c r="Q45" s="108"/>
    </row>
    <row r="46" spans="2:17" ht="38.25" x14ac:dyDescent="0.25">
      <c r="B46" s="5" t="s">
        <v>1057</v>
      </c>
      <c r="C46" s="5" t="s">
        <v>1078</v>
      </c>
      <c r="D46" s="147"/>
      <c r="E46" s="5" t="s">
        <v>1030</v>
      </c>
      <c r="F46" s="5" t="s">
        <v>8</v>
      </c>
      <c r="G46" s="5" t="s">
        <v>13</v>
      </c>
      <c r="H46" s="5" t="s">
        <v>161</v>
      </c>
      <c r="I46" s="5">
        <v>1</v>
      </c>
      <c r="J46" s="5" t="s">
        <v>11</v>
      </c>
      <c r="K46" s="5" t="s">
        <v>23</v>
      </c>
      <c r="L46" s="5"/>
      <c r="M46" s="109">
        <v>69000</v>
      </c>
      <c r="N46" s="5">
        <v>1</v>
      </c>
      <c r="O46" s="5" t="s">
        <v>18</v>
      </c>
      <c r="P46" s="5"/>
      <c r="Q46" s="108"/>
    </row>
    <row r="47" spans="2:17" ht="38.25" x14ac:dyDescent="0.25">
      <c r="B47" s="5" t="s">
        <v>1057</v>
      </c>
      <c r="C47" s="5" t="s">
        <v>1078</v>
      </c>
      <c r="D47" s="147"/>
      <c r="E47" s="5" t="s">
        <v>1030</v>
      </c>
      <c r="F47" s="5" t="s">
        <v>8</v>
      </c>
      <c r="G47" s="5" t="s">
        <v>13</v>
      </c>
      <c r="H47" s="5" t="s">
        <v>162</v>
      </c>
      <c r="I47" s="5">
        <v>1</v>
      </c>
      <c r="J47" s="5" t="s">
        <v>11</v>
      </c>
      <c r="K47" s="5" t="s">
        <v>23</v>
      </c>
      <c r="L47" s="5"/>
      <c r="M47" s="109">
        <v>1796000</v>
      </c>
      <c r="N47" s="5">
        <v>1</v>
      </c>
      <c r="O47" s="5" t="s">
        <v>18</v>
      </c>
      <c r="P47" s="5"/>
      <c r="Q47" s="108"/>
    </row>
    <row r="48" spans="2:17" ht="114.75" x14ac:dyDescent="0.25">
      <c r="B48" s="5" t="s">
        <v>1057</v>
      </c>
      <c r="C48" s="5" t="s">
        <v>1078</v>
      </c>
      <c r="D48" s="147"/>
      <c r="E48" s="5" t="s">
        <v>1030</v>
      </c>
      <c r="F48" s="5" t="s">
        <v>8</v>
      </c>
      <c r="G48" s="5" t="s">
        <v>13</v>
      </c>
      <c r="H48" s="5" t="s">
        <v>163</v>
      </c>
      <c r="I48" s="5">
        <v>1</v>
      </c>
      <c r="J48" s="5" t="s">
        <v>11</v>
      </c>
      <c r="K48" s="5" t="s">
        <v>23</v>
      </c>
      <c r="L48" s="5"/>
      <c r="M48" s="109">
        <v>1870000</v>
      </c>
      <c r="N48" s="5">
        <v>1</v>
      </c>
      <c r="O48" s="5" t="s">
        <v>18</v>
      </c>
      <c r="P48" s="5"/>
      <c r="Q48" s="108"/>
    </row>
    <row r="49" spans="2:17" ht="178.5" x14ac:dyDescent="0.25">
      <c r="B49" s="5" t="s">
        <v>1057</v>
      </c>
      <c r="C49" s="5" t="s">
        <v>1078</v>
      </c>
      <c r="D49" s="147"/>
      <c r="E49" s="7" t="s">
        <v>1030</v>
      </c>
      <c r="F49" s="5" t="s">
        <v>8</v>
      </c>
      <c r="G49" s="7" t="s">
        <v>58</v>
      </c>
      <c r="H49" s="5" t="s">
        <v>164</v>
      </c>
      <c r="I49" s="5"/>
      <c r="J49" s="5" t="s">
        <v>11</v>
      </c>
      <c r="K49" s="5" t="s">
        <v>23</v>
      </c>
      <c r="L49" s="5"/>
      <c r="M49" s="109">
        <v>100000000</v>
      </c>
      <c r="N49" s="5">
        <v>1</v>
      </c>
      <c r="O49" s="5" t="s">
        <v>18</v>
      </c>
      <c r="P49" s="5"/>
      <c r="Q49" s="108"/>
    </row>
    <row r="50" spans="2:17" ht="114.75" x14ac:dyDescent="0.25">
      <c r="B50" s="5" t="s">
        <v>1057</v>
      </c>
      <c r="C50" s="5" t="s">
        <v>1078</v>
      </c>
      <c r="D50" s="147"/>
      <c r="E50" s="5" t="s">
        <v>1030</v>
      </c>
      <c r="F50" s="5" t="s">
        <v>8</v>
      </c>
      <c r="G50" s="5" t="s">
        <v>214</v>
      </c>
      <c r="H50" s="5" t="s">
        <v>217</v>
      </c>
      <c r="I50" s="5">
        <v>1</v>
      </c>
      <c r="J50" s="5"/>
      <c r="K50" s="5" t="s">
        <v>12</v>
      </c>
      <c r="L50" s="5" t="s">
        <v>216</v>
      </c>
      <c r="M50" s="109">
        <v>590000</v>
      </c>
      <c r="N50" s="5">
        <v>1</v>
      </c>
      <c r="O50" s="5" t="s">
        <v>18</v>
      </c>
      <c r="P50" s="5"/>
      <c r="Q50" s="108"/>
    </row>
    <row r="51" spans="2:17" ht="38.25" x14ac:dyDescent="0.25">
      <c r="B51" s="5" t="s">
        <v>1052</v>
      </c>
      <c r="C51" s="5" t="s">
        <v>1071</v>
      </c>
      <c r="D51" s="147">
        <v>2922213</v>
      </c>
      <c r="E51" s="5" t="s">
        <v>1030</v>
      </c>
      <c r="F51" s="5" t="s">
        <v>8</v>
      </c>
      <c r="G51" s="5" t="s">
        <v>13</v>
      </c>
      <c r="H51" s="5" t="s">
        <v>31</v>
      </c>
      <c r="I51" s="5">
        <v>25</v>
      </c>
      <c r="J51" s="5" t="s">
        <v>11</v>
      </c>
      <c r="K51" s="5" t="s">
        <v>23</v>
      </c>
      <c r="L51" s="5" t="s">
        <v>32</v>
      </c>
      <c r="M51" s="109">
        <v>1500000</v>
      </c>
      <c r="N51" s="5">
        <v>1</v>
      </c>
      <c r="O51" s="5" t="s">
        <v>18</v>
      </c>
      <c r="P51" s="5"/>
      <c r="Q51" s="108"/>
    </row>
    <row r="52" spans="2:17" ht="38.25" x14ac:dyDescent="0.25">
      <c r="B52" s="5" t="s">
        <v>1052</v>
      </c>
      <c r="C52" s="5" t="s">
        <v>1071</v>
      </c>
      <c r="D52" s="147">
        <v>2922213</v>
      </c>
      <c r="E52" s="5" t="s">
        <v>1030</v>
      </c>
      <c r="F52" s="5" t="s">
        <v>8</v>
      </c>
      <c r="G52" s="5" t="s">
        <v>13</v>
      </c>
      <c r="H52" s="5" t="s">
        <v>33</v>
      </c>
      <c r="I52" s="5">
        <v>2</v>
      </c>
      <c r="J52" s="5" t="s">
        <v>11</v>
      </c>
      <c r="K52" s="5" t="s">
        <v>23</v>
      </c>
      <c r="L52" s="5" t="s">
        <v>34</v>
      </c>
      <c r="M52" s="109">
        <v>150000</v>
      </c>
      <c r="N52" s="5">
        <v>1</v>
      </c>
      <c r="O52" s="5" t="s">
        <v>18</v>
      </c>
      <c r="P52" s="5"/>
      <c r="Q52" s="108"/>
    </row>
    <row r="53" spans="2:17" ht="38.25" x14ac:dyDescent="0.25">
      <c r="B53" s="5" t="s">
        <v>1052</v>
      </c>
      <c r="C53" s="5" t="s">
        <v>1071</v>
      </c>
      <c r="D53" s="147">
        <v>2922213</v>
      </c>
      <c r="E53" s="5" t="s">
        <v>1030</v>
      </c>
      <c r="F53" s="5" t="s">
        <v>8</v>
      </c>
      <c r="G53" s="5" t="s">
        <v>13</v>
      </c>
      <c r="H53" s="5" t="s">
        <v>35</v>
      </c>
      <c r="I53" s="5">
        <v>2</v>
      </c>
      <c r="J53" s="5" t="s">
        <v>11</v>
      </c>
      <c r="K53" s="5" t="s">
        <v>23</v>
      </c>
      <c r="L53" s="5" t="s">
        <v>36</v>
      </c>
      <c r="M53" s="109">
        <v>150000</v>
      </c>
      <c r="N53" s="5">
        <v>1</v>
      </c>
      <c r="O53" s="5" t="s">
        <v>18</v>
      </c>
      <c r="P53" s="5"/>
      <c r="Q53" s="108"/>
    </row>
    <row r="54" spans="2:17" ht="153" x14ac:dyDescent="0.25">
      <c r="B54" s="5" t="s">
        <v>1052</v>
      </c>
      <c r="C54" s="5" t="s">
        <v>1071</v>
      </c>
      <c r="D54" s="147">
        <v>2922213</v>
      </c>
      <c r="E54" s="5" t="s">
        <v>1030</v>
      </c>
      <c r="F54" s="5" t="s">
        <v>8</v>
      </c>
      <c r="G54" s="5" t="s">
        <v>13</v>
      </c>
      <c r="H54" s="5" t="s">
        <v>37</v>
      </c>
      <c r="I54" s="5">
        <v>30</v>
      </c>
      <c r="J54" s="5" t="s">
        <v>11</v>
      </c>
      <c r="K54" s="5" t="s">
        <v>23</v>
      </c>
      <c r="L54" s="5" t="s">
        <v>38</v>
      </c>
      <c r="M54" s="109">
        <v>5640000</v>
      </c>
      <c r="N54" s="5">
        <v>1</v>
      </c>
      <c r="O54" s="5" t="s">
        <v>18</v>
      </c>
      <c r="P54" s="5"/>
      <c r="Q54" s="108"/>
    </row>
    <row r="55" spans="2:17" ht="38.25" x14ac:dyDescent="0.25">
      <c r="B55" s="5" t="s">
        <v>1052</v>
      </c>
      <c r="C55" s="5" t="s">
        <v>1071</v>
      </c>
      <c r="D55" s="147">
        <v>2719099</v>
      </c>
      <c r="E55" s="5" t="s">
        <v>1028</v>
      </c>
      <c r="F55" s="5" t="s">
        <v>410</v>
      </c>
      <c r="G55" s="5" t="s">
        <v>448</v>
      </c>
      <c r="H55" s="5" t="s">
        <v>504</v>
      </c>
      <c r="I55" s="5">
        <v>12</v>
      </c>
      <c r="J55" s="5"/>
      <c r="K55" s="5"/>
      <c r="L55" s="5" t="s">
        <v>505</v>
      </c>
      <c r="M55" s="109">
        <v>1440000</v>
      </c>
      <c r="N55" s="5">
        <v>1</v>
      </c>
      <c r="O55" s="5" t="s">
        <v>262</v>
      </c>
      <c r="P55" s="5"/>
      <c r="Q55" s="108"/>
    </row>
    <row r="56" spans="2:17" ht="89.25" x14ac:dyDescent="0.25">
      <c r="B56" s="5" t="s">
        <v>1052</v>
      </c>
      <c r="C56" s="5" t="s">
        <v>1071</v>
      </c>
      <c r="D56" s="147">
        <v>2823611</v>
      </c>
      <c r="E56" s="5" t="s">
        <v>714</v>
      </c>
      <c r="F56" s="5" t="s">
        <v>1022</v>
      </c>
      <c r="G56" s="5" t="s">
        <v>220</v>
      </c>
      <c r="H56" s="5" t="s">
        <v>756</v>
      </c>
      <c r="I56" s="5">
        <v>4</v>
      </c>
      <c r="J56" s="5" t="s">
        <v>225</v>
      </c>
      <c r="K56" s="5" t="s">
        <v>754</v>
      </c>
      <c r="L56" s="5" t="s">
        <v>757</v>
      </c>
      <c r="M56" s="109">
        <v>500000</v>
      </c>
      <c r="N56" s="5">
        <v>1</v>
      </c>
      <c r="O56" s="5" t="s">
        <v>18</v>
      </c>
      <c r="P56" s="5"/>
      <c r="Q56" s="108"/>
    </row>
    <row r="57" spans="2:17" ht="76.5" x14ac:dyDescent="0.25">
      <c r="B57" s="5" t="s">
        <v>1052</v>
      </c>
      <c r="C57" s="5" t="s">
        <v>1070</v>
      </c>
      <c r="D57" s="147">
        <v>3899920</v>
      </c>
      <c r="E57" s="5" t="s">
        <v>1387</v>
      </c>
      <c r="F57" s="5"/>
      <c r="G57" s="5"/>
      <c r="H57" s="5"/>
      <c r="I57" s="5"/>
      <c r="J57" s="5" t="s">
        <v>1388</v>
      </c>
      <c r="K57" s="5" t="s">
        <v>1389</v>
      </c>
      <c r="L57" s="5"/>
      <c r="M57" s="109">
        <v>2600000</v>
      </c>
      <c r="N57" s="5"/>
      <c r="O57" s="5"/>
      <c r="P57" s="5"/>
      <c r="Q57" s="108"/>
    </row>
    <row r="58" spans="2:17" ht="153" x14ac:dyDescent="0.25">
      <c r="B58" s="5" t="s">
        <v>1052</v>
      </c>
      <c r="C58" s="5" t="s">
        <v>1070</v>
      </c>
      <c r="D58" s="147">
        <v>3229101</v>
      </c>
      <c r="E58" s="5" t="s">
        <v>1027</v>
      </c>
      <c r="F58" s="5" t="s">
        <v>247</v>
      </c>
      <c r="G58" s="5" t="s">
        <v>314</v>
      </c>
      <c r="H58" s="5" t="s">
        <v>317</v>
      </c>
      <c r="I58" s="5">
        <v>1</v>
      </c>
      <c r="J58" s="5" t="s">
        <v>318</v>
      </c>
      <c r="K58" s="5" t="s">
        <v>16</v>
      </c>
      <c r="L58" s="105" t="s">
        <v>319</v>
      </c>
      <c r="M58" s="109">
        <v>97000</v>
      </c>
      <c r="N58" s="5">
        <v>1</v>
      </c>
      <c r="O58" s="5" t="s">
        <v>262</v>
      </c>
      <c r="P58" s="5"/>
      <c r="Q58" s="108"/>
    </row>
    <row r="59" spans="2:17" ht="153" x14ac:dyDescent="0.25">
      <c r="B59" s="5" t="s">
        <v>1052</v>
      </c>
      <c r="C59" s="5" t="s">
        <v>1070</v>
      </c>
      <c r="D59" s="147">
        <v>3229101</v>
      </c>
      <c r="E59" s="5" t="s">
        <v>1027</v>
      </c>
      <c r="F59" s="5" t="s">
        <v>247</v>
      </c>
      <c r="G59" s="5" t="s">
        <v>314</v>
      </c>
      <c r="H59" s="5" t="s">
        <v>320</v>
      </c>
      <c r="I59" s="5">
        <v>1</v>
      </c>
      <c r="J59" s="5" t="s">
        <v>318</v>
      </c>
      <c r="K59" s="5" t="s">
        <v>16</v>
      </c>
      <c r="L59" s="105" t="s">
        <v>319</v>
      </c>
      <c r="M59" s="109">
        <v>140000</v>
      </c>
      <c r="N59" s="5">
        <v>1</v>
      </c>
      <c r="O59" s="5" t="s">
        <v>262</v>
      </c>
      <c r="P59" s="5"/>
      <c r="Q59" s="108"/>
    </row>
    <row r="60" spans="2:17" ht="153" x14ac:dyDescent="0.25">
      <c r="B60" s="5" t="s">
        <v>1052</v>
      </c>
      <c r="C60" s="5" t="s">
        <v>1070</v>
      </c>
      <c r="D60" s="147">
        <v>3229101</v>
      </c>
      <c r="E60" s="5" t="s">
        <v>1027</v>
      </c>
      <c r="F60" s="5" t="s">
        <v>247</v>
      </c>
      <c r="G60" s="5" t="s">
        <v>314</v>
      </c>
      <c r="H60" s="5" t="s">
        <v>321</v>
      </c>
      <c r="I60" s="5">
        <v>1</v>
      </c>
      <c r="J60" s="5" t="s">
        <v>318</v>
      </c>
      <c r="K60" s="5" t="s">
        <v>16</v>
      </c>
      <c r="L60" s="105" t="s">
        <v>319</v>
      </c>
      <c r="M60" s="109">
        <v>162000</v>
      </c>
      <c r="N60" s="5">
        <v>1</v>
      </c>
      <c r="O60" s="5" t="s">
        <v>262</v>
      </c>
      <c r="P60" s="5"/>
      <c r="Q60" s="108"/>
    </row>
    <row r="61" spans="2:17" ht="153" x14ac:dyDescent="0.25">
      <c r="B61" s="5" t="s">
        <v>1052</v>
      </c>
      <c r="C61" s="5" t="s">
        <v>1070</v>
      </c>
      <c r="D61" s="147">
        <v>3229101</v>
      </c>
      <c r="E61" s="5" t="s">
        <v>1027</v>
      </c>
      <c r="F61" s="5" t="s">
        <v>247</v>
      </c>
      <c r="G61" s="5" t="s">
        <v>314</v>
      </c>
      <c r="H61" t="s">
        <v>322</v>
      </c>
      <c r="I61" s="5">
        <v>1</v>
      </c>
      <c r="J61" s="5" t="s">
        <v>318</v>
      </c>
      <c r="K61" s="5" t="s">
        <v>16</v>
      </c>
      <c r="L61" s="105" t="s">
        <v>319</v>
      </c>
      <c r="M61" s="109">
        <v>210000</v>
      </c>
      <c r="N61" s="5">
        <v>1</v>
      </c>
      <c r="O61" s="5" t="s">
        <v>262</v>
      </c>
      <c r="P61" s="5"/>
      <c r="Q61" s="108"/>
    </row>
    <row r="62" spans="2:17" ht="153" x14ac:dyDescent="0.25">
      <c r="B62" s="5" t="s">
        <v>1052</v>
      </c>
      <c r="C62" s="5" t="s">
        <v>1070</v>
      </c>
      <c r="D62" s="147">
        <v>3229101</v>
      </c>
      <c r="E62" s="5" t="s">
        <v>1027</v>
      </c>
      <c r="F62" s="5" t="s">
        <v>247</v>
      </c>
      <c r="G62" s="5" t="s">
        <v>314</v>
      </c>
      <c r="H62" s="5" t="s">
        <v>323</v>
      </c>
      <c r="I62" s="5">
        <v>1</v>
      </c>
      <c r="J62" s="5" t="s">
        <v>318</v>
      </c>
      <c r="K62" s="5" t="s">
        <v>16</v>
      </c>
      <c r="L62" s="105" t="s">
        <v>319</v>
      </c>
      <c r="M62" s="109">
        <v>160000</v>
      </c>
      <c r="N62" s="5">
        <v>1</v>
      </c>
      <c r="O62" s="5" t="s">
        <v>262</v>
      </c>
      <c r="P62" s="5"/>
      <c r="Q62" s="108"/>
    </row>
    <row r="63" spans="2:17" ht="38.25" x14ac:dyDescent="0.25">
      <c r="B63" s="5" t="s">
        <v>1052</v>
      </c>
      <c r="C63" s="5" t="s">
        <v>1070</v>
      </c>
      <c r="D63" s="147">
        <v>3816003</v>
      </c>
      <c r="E63" s="5" t="s">
        <v>1028</v>
      </c>
      <c r="F63" s="5" t="s">
        <v>410</v>
      </c>
      <c r="G63" s="5" t="s">
        <v>448</v>
      </c>
      <c r="H63" s="5" t="s">
        <v>461</v>
      </c>
      <c r="I63" s="5">
        <v>1</v>
      </c>
      <c r="J63" s="5"/>
      <c r="K63" s="5"/>
      <c r="L63" s="5" t="s">
        <v>456</v>
      </c>
      <c r="M63" s="109">
        <v>3500000</v>
      </c>
      <c r="N63" s="5">
        <v>1</v>
      </c>
      <c r="O63" s="5" t="s">
        <v>18</v>
      </c>
      <c r="P63" s="5"/>
      <c r="Q63" s="108"/>
    </row>
    <row r="64" spans="2:17" ht="409.5" x14ac:dyDescent="0.25">
      <c r="B64" s="5" t="s">
        <v>1052</v>
      </c>
      <c r="C64" s="5" t="s">
        <v>1070</v>
      </c>
      <c r="D64" s="147">
        <v>3812104</v>
      </c>
      <c r="E64" s="5" t="s">
        <v>641</v>
      </c>
      <c r="F64" s="5" t="s">
        <v>1025</v>
      </c>
      <c r="G64" s="5" t="s">
        <v>658</v>
      </c>
      <c r="H64" s="5" t="s">
        <v>659</v>
      </c>
      <c r="I64" s="5" t="s">
        <v>660</v>
      </c>
      <c r="J64" s="5" t="s">
        <v>661</v>
      </c>
      <c r="K64" s="5" t="s">
        <v>16</v>
      </c>
      <c r="L64" s="5" t="s">
        <v>662</v>
      </c>
      <c r="M64" s="109">
        <v>230000000</v>
      </c>
      <c r="N64" s="5">
        <v>1</v>
      </c>
      <c r="O64" s="5" t="s">
        <v>18</v>
      </c>
      <c r="P64" s="5"/>
      <c r="Q64" s="108"/>
    </row>
    <row r="65" spans="2:17" ht="63.75" x14ac:dyDescent="0.25">
      <c r="B65" s="5" t="s">
        <v>1052</v>
      </c>
      <c r="C65" s="5" t="s">
        <v>1053</v>
      </c>
      <c r="D65" s="147">
        <v>45221</v>
      </c>
      <c r="E65" s="5" t="s">
        <v>1027</v>
      </c>
      <c r="F65" s="5" t="s">
        <v>247</v>
      </c>
      <c r="G65" s="5" t="s">
        <v>330</v>
      </c>
      <c r="H65" s="5" t="s">
        <v>345</v>
      </c>
      <c r="I65" s="5">
        <v>5</v>
      </c>
      <c r="J65" s="5" t="s">
        <v>346</v>
      </c>
      <c r="K65" s="5" t="s">
        <v>16</v>
      </c>
      <c r="L65" s="5" t="s">
        <v>347</v>
      </c>
      <c r="M65" s="109">
        <v>75000000</v>
      </c>
      <c r="N65" s="5">
        <v>1</v>
      </c>
      <c r="O65" s="5" t="s">
        <v>292</v>
      </c>
      <c r="P65" s="5"/>
      <c r="Q65" s="108"/>
    </row>
    <row r="66" spans="2:17" ht="191.25" x14ac:dyDescent="0.25">
      <c r="B66" s="5" t="s">
        <v>1059</v>
      </c>
      <c r="C66" s="5" t="s">
        <v>1075</v>
      </c>
      <c r="D66" s="147">
        <v>6</v>
      </c>
      <c r="E66" s="5" t="s">
        <v>1030</v>
      </c>
      <c r="F66" s="5" t="s">
        <v>8</v>
      </c>
      <c r="G66" s="5" t="s">
        <v>180</v>
      </c>
      <c r="H66" s="5" t="s">
        <v>181</v>
      </c>
      <c r="I66" s="5">
        <v>1</v>
      </c>
      <c r="J66" s="5" t="s">
        <v>182</v>
      </c>
      <c r="K66" s="5" t="s">
        <v>16</v>
      </c>
      <c r="L66" s="5" t="s">
        <v>183</v>
      </c>
      <c r="M66" s="109">
        <v>4000000</v>
      </c>
      <c r="N66" s="5">
        <v>1</v>
      </c>
      <c r="O66" s="5" t="s">
        <v>184</v>
      </c>
      <c r="P66" s="5"/>
      <c r="Q66" s="108"/>
    </row>
    <row r="67" spans="2:17" ht="102" x14ac:dyDescent="0.25">
      <c r="B67" s="5" t="s">
        <v>1059</v>
      </c>
      <c r="C67" s="5" t="s">
        <v>1075</v>
      </c>
      <c r="D67" s="147">
        <v>6</v>
      </c>
      <c r="E67" s="5" t="s">
        <v>1030</v>
      </c>
      <c r="F67" s="5" t="s">
        <v>8</v>
      </c>
      <c r="G67" s="5" t="s">
        <v>180</v>
      </c>
      <c r="H67" s="5" t="s">
        <v>185</v>
      </c>
      <c r="I67" s="5">
        <v>1</v>
      </c>
      <c r="J67" s="5" t="s">
        <v>182</v>
      </c>
      <c r="K67" s="5" t="s">
        <v>177</v>
      </c>
      <c r="L67" s="5" t="s">
        <v>186</v>
      </c>
      <c r="M67" s="109">
        <v>4000000</v>
      </c>
      <c r="N67" s="5">
        <v>1</v>
      </c>
      <c r="O67" s="5" t="s">
        <v>184</v>
      </c>
      <c r="P67" s="5"/>
      <c r="Q67" s="5" t="s">
        <v>1090</v>
      </c>
    </row>
    <row r="68" spans="2:17" ht="102" x14ac:dyDescent="0.25">
      <c r="B68" s="5" t="s">
        <v>1059</v>
      </c>
      <c r="C68" s="5" t="s">
        <v>1075</v>
      </c>
      <c r="D68" s="147">
        <v>6</v>
      </c>
      <c r="E68" s="5" t="s">
        <v>1030</v>
      </c>
      <c r="F68" s="5" t="s">
        <v>8</v>
      </c>
      <c r="G68" s="5" t="s">
        <v>180</v>
      </c>
      <c r="H68" s="5" t="s">
        <v>185</v>
      </c>
      <c r="I68" s="5">
        <v>1</v>
      </c>
      <c r="J68" s="5" t="s">
        <v>182</v>
      </c>
      <c r="K68" s="5" t="s">
        <v>187</v>
      </c>
      <c r="L68" s="5" t="s">
        <v>188</v>
      </c>
      <c r="M68" s="109">
        <v>500000</v>
      </c>
      <c r="N68" s="5">
        <v>1</v>
      </c>
      <c r="O68" s="5" t="s">
        <v>184</v>
      </c>
      <c r="P68" s="108" t="s">
        <v>1089</v>
      </c>
      <c r="Q68" s="5" t="s">
        <v>1090</v>
      </c>
    </row>
    <row r="69" spans="2:17" ht="140.25" x14ac:dyDescent="0.25">
      <c r="B69" s="5" t="s">
        <v>1059</v>
      </c>
      <c r="C69" s="5" t="s">
        <v>1075</v>
      </c>
      <c r="D69" s="147">
        <v>6</v>
      </c>
      <c r="E69" s="5" t="s">
        <v>1030</v>
      </c>
      <c r="F69" s="5" t="s">
        <v>8</v>
      </c>
      <c r="G69" s="5" t="s">
        <v>180</v>
      </c>
      <c r="H69" s="5" t="s">
        <v>189</v>
      </c>
      <c r="I69" s="5">
        <v>1</v>
      </c>
      <c r="J69" s="5" t="s">
        <v>182</v>
      </c>
      <c r="K69" s="5" t="s">
        <v>190</v>
      </c>
      <c r="L69" s="5" t="s">
        <v>1007</v>
      </c>
      <c r="M69" s="109">
        <v>1000000</v>
      </c>
      <c r="N69" s="5">
        <v>1</v>
      </c>
      <c r="O69" s="5" t="s">
        <v>184</v>
      </c>
      <c r="P69" s="108" t="s">
        <v>1089</v>
      </c>
      <c r="Q69" s="5" t="s">
        <v>1090</v>
      </c>
    </row>
    <row r="70" spans="2:17" ht="114.75" x14ac:dyDescent="0.25">
      <c r="B70" s="5" t="s">
        <v>1059</v>
      </c>
      <c r="C70" s="5" t="s">
        <v>1075</v>
      </c>
      <c r="D70" s="147">
        <v>6</v>
      </c>
      <c r="E70" s="5" t="s">
        <v>1030</v>
      </c>
      <c r="F70" s="5" t="s">
        <v>8</v>
      </c>
      <c r="G70" s="5" t="s">
        <v>180</v>
      </c>
      <c r="H70" s="5" t="s">
        <v>189</v>
      </c>
      <c r="I70" s="5">
        <v>1</v>
      </c>
      <c r="J70" s="5" t="s">
        <v>182</v>
      </c>
      <c r="K70" s="5" t="s">
        <v>190</v>
      </c>
      <c r="L70" s="5" t="s">
        <v>191</v>
      </c>
      <c r="M70" s="109">
        <v>1000000</v>
      </c>
      <c r="N70" s="5">
        <v>1</v>
      </c>
      <c r="O70" s="5" t="s">
        <v>184</v>
      </c>
      <c r="P70" s="5"/>
      <c r="Q70" s="5" t="s">
        <v>1090</v>
      </c>
    </row>
    <row r="71" spans="2:17" ht="140.25" x14ac:dyDescent="0.25">
      <c r="B71" s="5" t="s">
        <v>1059</v>
      </c>
      <c r="C71" s="5" t="s">
        <v>1075</v>
      </c>
      <c r="D71" s="147">
        <v>6</v>
      </c>
      <c r="E71" s="5" t="s">
        <v>1030</v>
      </c>
      <c r="F71" s="5" t="s">
        <v>8</v>
      </c>
      <c r="G71" s="5" t="s">
        <v>180</v>
      </c>
      <c r="H71" s="5" t="s">
        <v>189</v>
      </c>
      <c r="I71" s="5">
        <v>1</v>
      </c>
      <c r="J71" s="5" t="s">
        <v>182</v>
      </c>
      <c r="K71" s="5" t="s">
        <v>190</v>
      </c>
      <c r="L71" s="5" t="s">
        <v>192</v>
      </c>
      <c r="M71" s="109">
        <v>1500000</v>
      </c>
      <c r="N71" s="5">
        <v>1</v>
      </c>
      <c r="O71" s="5" t="s">
        <v>184</v>
      </c>
      <c r="P71" s="5"/>
      <c r="Q71" s="5" t="s">
        <v>1090</v>
      </c>
    </row>
    <row r="72" spans="2:17" ht="89.25" x14ac:dyDescent="0.25">
      <c r="B72" s="5" t="s">
        <v>1059</v>
      </c>
      <c r="C72" s="5" t="s">
        <v>1075</v>
      </c>
      <c r="D72" s="147">
        <v>6</v>
      </c>
      <c r="E72" s="5" t="s">
        <v>1030</v>
      </c>
      <c r="F72" s="5" t="s">
        <v>8</v>
      </c>
      <c r="G72" s="5" t="s">
        <v>193</v>
      </c>
      <c r="H72" s="5" t="s">
        <v>194</v>
      </c>
      <c r="I72" s="5">
        <v>1</v>
      </c>
      <c r="J72" s="5" t="s">
        <v>195</v>
      </c>
      <c r="K72" s="5" t="s">
        <v>16</v>
      </c>
      <c r="L72" s="5" t="s">
        <v>1008</v>
      </c>
      <c r="M72" s="109">
        <v>10000000</v>
      </c>
      <c r="N72" s="5">
        <v>1</v>
      </c>
      <c r="O72" s="5" t="s">
        <v>18</v>
      </c>
      <c r="P72" s="5"/>
      <c r="Q72" s="108"/>
    </row>
    <row r="73" spans="2:17" ht="89.25" x14ac:dyDescent="0.25">
      <c r="B73" s="5" t="s">
        <v>1059</v>
      </c>
      <c r="C73" s="5" t="s">
        <v>1075</v>
      </c>
      <c r="D73" s="147">
        <v>6</v>
      </c>
      <c r="E73" s="5" t="s">
        <v>1030</v>
      </c>
      <c r="F73" s="5" t="s">
        <v>8</v>
      </c>
      <c r="G73" s="5" t="s">
        <v>193</v>
      </c>
      <c r="H73" s="5" t="s">
        <v>196</v>
      </c>
      <c r="I73" s="5">
        <v>1</v>
      </c>
      <c r="J73" s="5" t="s">
        <v>195</v>
      </c>
      <c r="K73" s="5" t="s">
        <v>16</v>
      </c>
      <c r="L73" s="5" t="s">
        <v>1020</v>
      </c>
      <c r="M73" s="109">
        <v>10000000</v>
      </c>
      <c r="N73" s="5">
        <v>1</v>
      </c>
      <c r="O73" s="5" t="s">
        <v>18</v>
      </c>
      <c r="P73" s="5"/>
      <c r="Q73" s="108"/>
    </row>
    <row r="74" spans="2:17" ht="89.25" x14ac:dyDescent="0.25">
      <c r="B74" s="5" t="s">
        <v>1059</v>
      </c>
      <c r="C74" s="5" t="s">
        <v>1075</v>
      </c>
      <c r="D74" s="147">
        <v>6</v>
      </c>
      <c r="E74" s="5" t="s">
        <v>1030</v>
      </c>
      <c r="F74" s="5" t="s">
        <v>8</v>
      </c>
      <c r="G74" s="5" t="s">
        <v>193</v>
      </c>
      <c r="H74" s="5" t="s">
        <v>199</v>
      </c>
      <c r="I74" s="5">
        <v>2</v>
      </c>
      <c r="J74" s="5"/>
      <c r="K74" s="5" t="s">
        <v>177</v>
      </c>
      <c r="L74" s="5" t="s">
        <v>200</v>
      </c>
      <c r="M74" s="109">
        <v>4000000</v>
      </c>
      <c r="N74" s="5">
        <v>2</v>
      </c>
      <c r="O74" s="5" t="s">
        <v>18</v>
      </c>
      <c r="P74" s="5"/>
      <c r="Q74" s="108"/>
    </row>
    <row r="75" spans="2:17" ht="51" x14ac:dyDescent="0.25">
      <c r="B75" s="5" t="s">
        <v>1059</v>
      </c>
      <c r="C75" s="5" t="s">
        <v>629</v>
      </c>
      <c r="D75" s="147">
        <v>8715299</v>
      </c>
      <c r="E75" s="5" t="s">
        <v>1030</v>
      </c>
      <c r="F75" s="5" t="s">
        <v>8</v>
      </c>
      <c r="G75" s="5" t="s">
        <v>174</v>
      </c>
      <c r="H75" s="5" t="s">
        <v>175</v>
      </c>
      <c r="I75" s="5">
        <v>2</v>
      </c>
      <c r="J75" s="5" t="s">
        <v>176</v>
      </c>
      <c r="K75" s="5" t="s">
        <v>177</v>
      </c>
      <c r="L75" s="5" t="s">
        <v>178</v>
      </c>
      <c r="M75" s="109">
        <v>5000000</v>
      </c>
      <c r="N75" s="5">
        <v>1</v>
      </c>
      <c r="O75" s="5" t="s">
        <v>179</v>
      </c>
      <c r="P75" s="5"/>
      <c r="Q75" s="108"/>
    </row>
    <row r="76" spans="2:17" ht="89.25" x14ac:dyDescent="0.25">
      <c r="B76" s="5" t="s">
        <v>1059</v>
      </c>
      <c r="C76" s="5" t="s">
        <v>1080</v>
      </c>
      <c r="D76" s="147">
        <v>9</v>
      </c>
      <c r="E76" s="5" t="s">
        <v>1030</v>
      </c>
      <c r="F76" s="5" t="s">
        <v>8</v>
      </c>
      <c r="G76" s="5" t="s">
        <v>193</v>
      </c>
      <c r="H76" s="5" t="s">
        <v>197</v>
      </c>
      <c r="I76" s="5">
        <v>2</v>
      </c>
      <c r="J76" s="5"/>
      <c r="K76" s="5" t="s">
        <v>177</v>
      </c>
      <c r="L76" s="5" t="s">
        <v>198</v>
      </c>
      <c r="M76" s="109">
        <v>4000000</v>
      </c>
      <c r="N76" s="5">
        <v>2</v>
      </c>
      <c r="O76" s="5" t="s">
        <v>18</v>
      </c>
      <c r="P76" s="5"/>
      <c r="Q76" s="108"/>
    </row>
    <row r="77" spans="2:17" ht="76.5" x14ac:dyDescent="0.25">
      <c r="B77" s="5" t="s">
        <v>1059</v>
      </c>
      <c r="C77" s="5" t="s">
        <v>1080</v>
      </c>
      <c r="D77" s="147">
        <v>9</v>
      </c>
      <c r="E77" s="5" t="s">
        <v>1030</v>
      </c>
      <c r="F77" s="5" t="s">
        <v>8</v>
      </c>
      <c r="G77" s="5" t="s">
        <v>207</v>
      </c>
      <c r="H77" s="5" t="s">
        <v>208</v>
      </c>
      <c r="I77" s="5">
        <v>1</v>
      </c>
      <c r="J77" s="5"/>
      <c r="K77" s="5" t="s">
        <v>16</v>
      </c>
      <c r="L77" s="5" t="s">
        <v>209</v>
      </c>
      <c r="M77" s="109">
        <v>25000000</v>
      </c>
      <c r="N77" s="5">
        <v>1</v>
      </c>
      <c r="O77" s="5" t="s">
        <v>18</v>
      </c>
      <c r="P77" s="5"/>
      <c r="Q77" s="108"/>
    </row>
    <row r="78" spans="2:17" ht="102" x14ac:dyDescent="0.25">
      <c r="B78" s="5" t="s">
        <v>1059</v>
      </c>
      <c r="C78" s="5" t="s">
        <v>1080</v>
      </c>
      <c r="D78" s="147">
        <v>9</v>
      </c>
      <c r="E78" s="5" t="s">
        <v>1030</v>
      </c>
      <c r="F78" s="5" t="s">
        <v>8</v>
      </c>
      <c r="G78" s="105" t="s">
        <v>201</v>
      </c>
      <c r="H78" s="5" t="s">
        <v>205</v>
      </c>
      <c r="I78" s="5">
        <v>1</v>
      </c>
      <c r="J78" s="5"/>
      <c r="K78" s="5" t="s">
        <v>16</v>
      </c>
      <c r="L78" s="5" t="s">
        <v>206</v>
      </c>
      <c r="M78" s="109">
        <v>36000000</v>
      </c>
      <c r="N78" s="5">
        <v>1</v>
      </c>
      <c r="O78" s="5" t="s">
        <v>18</v>
      </c>
      <c r="P78" s="5"/>
      <c r="Q78" s="108"/>
    </row>
    <row r="79" spans="2:17" ht="178.5" x14ac:dyDescent="0.25">
      <c r="B79" s="5" t="s">
        <v>1072</v>
      </c>
      <c r="C79" s="5" t="s">
        <v>1073</v>
      </c>
      <c r="D79" s="147"/>
      <c r="E79" s="5" t="s">
        <v>1030</v>
      </c>
      <c r="F79" s="5" t="s">
        <v>8</v>
      </c>
      <c r="G79" s="105" t="s">
        <v>201</v>
      </c>
      <c r="H79" s="5" t="s">
        <v>202</v>
      </c>
      <c r="I79" s="5">
        <v>1</v>
      </c>
      <c r="J79" s="5" t="s">
        <v>203</v>
      </c>
      <c r="K79" s="5" t="s">
        <v>16</v>
      </c>
      <c r="L79" s="5" t="s">
        <v>204</v>
      </c>
      <c r="M79" s="109">
        <v>6960000</v>
      </c>
      <c r="N79" s="5">
        <v>1</v>
      </c>
      <c r="O79" s="5" t="s">
        <v>18</v>
      </c>
      <c r="P79" s="5"/>
      <c r="Q79" s="108"/>
    </row>
    <row r="80" spans="2:17" ht="89.25" x14ac:dyDescent="0.25">
      <c r="B80" s="5" t="s">
        <v>1052</v>
      </c>
      <c r="C80" s="5" t="s">
        <v>1053</v>
      </c>
      <c r="D80" s="147">
        <v>45269</v>
      </c>
      <c r="E80" s="5" t="s">
        <v>714</v>
      </c>
      <c r="F80" s="5" t="s">
        <v>1022</v>
      </c>
      <c r="G80" s="5" t="s">
        <v>220</v>
      </c>
      <c r="H80" s="5" t="s">
        <v>733</v>
      </c>
      <c r="I80" s="5">
        <v>1</v>
      </c>
      <c r="J80" s="5" t="s">
        <v>225</v>
      </c>
      <c r="K80" s="5" t="s">
        <v>222</v>
      </c>
      <c r="L80" s="5" t="s">
        <v>734</v>
      </c>
      <c r="M80" s="109">
        <v>6500000</v>
      </c>
      <c r="N80" s="5">
        <v>1</v>
      </c>
      <c r="O80" s="5" t="s">
        <v>18</v>
      </c>
      <c r="P80" s="5"/>
      <c r="Q80" s="108"/>
    </row>
    <row r="81" spans="2:17" ht="89.25" x14ac:dyDescent="0.25">
      <c r="B81" s="5" t="s">
        <v>1052</v>
      </c>
      <c r="C81" s="5" t="s">
        <v>1053</v>
      </c>
      <c r="D81" s="147">
        <v>45250</v>
      </c>
      <c r="E81" s="5" t="s">
        <v>714</v>
      </c>
      <c r="F81" s="5" t="s">
        <v>1022</v>
      </c>
      <c r="G81" s="5" t="s">
        <v>220</v>
      </c>
      <c r="H81" s="5" t="s">
        <v>735</v>
      </c>
      <c r="I81" s="5">
        <v>1</v>
      </c>
      <c r="J81" s="5" t="s">
        <v>225</v>
      </c>
      <c r="K81" s="5" t="s">
        <v>222</v>
      </c>
      <c r="L81" s="5" t="s">
        <v>736</v>
      </c>
      <c r="M81" s="109">
        <v>8040000</v>
      </c>
      <c r="N81" s="5">
        <v>1</v>
      </c>
      <c r="O81" s="5" t="s">
        <v>18</v>
      </c>
      <c r="P81" s="5"/>
      <c r="Q81" s="108"/>
    </row>
    <row r="82" spans="2:17" ht="89.25" x14ac:dyDescent="0.25">
      <c r="B82" s="5" t="s">
        <v>1052</v>
      </c>
      <c r="C82" s="5" t="s">
        <v>1053</v>
      </c>
      <c r="D82" s="147">
        <v>45250</v>
      </c>
      <c r="E82" s="5" t="s">
        <v>714</v>
      </c>
      <c r="F82" s="5" t="s">
        <v>1022</v>
      </c>
      <c r="G82" s="5" t="s">
        <v>220</v>
      </c>
      <c r="H82" s="5" t="s">
        <v>737</v>
      </c>
      <c r="I82" s="5">
        <v>3</v>
      </c>
      <c r="J82" s="5" t="s">
        <v>225</v>
      </c>
      <c r="K82" s="5" t="s">
        <v>222</v>
      </c>
      <c r="L82" s="5" t="s">
        <v>738</v>
      </c>
      <c r="M82" s="109">
        <v>25500000</v>
      </c>
      <c r="N82" s="5">
        <v>1</v>
      </c>
      <c r="O82" s="5" t="s">
        <v>18</v>
      </c>
      <c r="P82" s="5"/>
      <c r="Q82" s="108"/>
    </row>
    <row r="83" spans="2:17" ht="89.25" x14ac:dyDescent="0.25">
      <c r="B83" s="5" t="s">
        <v>1052</v>
      </c>
      <c r="C83" s="5" t="s">
        <v>1053</v>
      </c>
      <c r="D83" s="147">
        <v>4529001</v>
      </c>
      <c r="E83" s="5" t="s">
        <v>714</v>
      </c>
      <c r="F83" s="5" t="s">
        <v>1022</v>
      </c>
      <c r="G83" s="5" t="s">
        <v>220</v>
      </c>
      <c r="H83" s="5" t="s">
        <v>739</v>
      </c>
      <c r="I83" s="5">
        <v>2</v>
      </c>
      <c r="J83" s="5" t="s">
        <v>225</v>
      </c>
      <c r="K83" s="5" t="s">
        <v>222</v>
      </c>
      <c r="L83" s="5" t="s">
        <v>740</v>
      </c>
      <c r="M83" s="109">
        <v>150000</v>
      </c>
      <c r="N83" s="5">
        <v>1</v>
      </c>
      <c r="O83" s="5" t="s">
        <v>18</v>
      </c>
      <c r="P83" s="5"/>
      <c r="Q83" s="108"/>
    </row>
    <row r="84" spans="2:17" ht="89.25" x14ac:dyDescent="0.25">
      <c r="B84" s="5" t="s">
        <v>1052</v>
      </c>
      <c r="C84" s="5" t="s">
        <v>1053</v>
      </c>
      <c r="D84" s="147">
        <v>45269</v>
      </c>
      <c r="E84" s="5" t="s">
        <v>714</v>
      </c>
      <c r="F84" s="5" t="s">
        <v>1022</v>
      </c>
      <c r="G84" s="5" t="s">
        <v>220</v>
      </c>
      <c r="H84" s="5" t="s">
        <v>741</v>
      </c>
      <c r="I84" s="5">
        <v>1</v>
      </c>
      <c r="J84" s="5" t="s">
        <v>225</v>
      </c>
      <c r="K84" s="5" t="s">
        <v>222</v>
      </c>
      <c r="L84" s="5" t="s">
        <v>742</v>
      </c>
      <c r="M84" s="109">
        <v>2700000</v>
      </c>
      <c r="N84" s="5">
        <v>1</v>
      </c>
      <c r="O84" s="5" t="s">
        <v>18</v>
      </c>
      <c r="P84" s="5"/>
      <c r="Q84" s="108"/>
    </row>
    <row r="85" spans="2:17" ht="89.25" x14ac:dyDescent="0.25">
      <c r="B85" s="5" t="s">
        <v>1059</v>
      </c>
      <c r="C85" s="5" t="s">
        <v>1077</v>
      </c>
      <c r="D85" s="147">
        <v>5</v>
      </c>
      <c r="E85" s="5" t="s">
        <v>1028</v>
      </c>
      <c r="F85" s="5" t="s">
        <v>410</v>
      </c>
      <c r="G85" s="5" t="s">
        <v>448</v>
      </c>
      <c r="H85" s="5" t="s">
        <v>493</v>
      </c>
      <c r="I85" s="5">
        <v>1</v>
      </c>
      <c r="J85" s="5"/>
      <c r="K85" s="5"/>
      <c r="L85" s="5" t="s">
        <v>494</v>
      </c>
      <c r="M85" s="109">
        <v>1200000</v>
      </c>
      <c r="N85" s="5">
        <v>1</v>
      </c>
      <c r="O85" s="5" t="s">
        <v>179</v>
      </c>
    </row>
    <row r="86" spans="2:17" ht="89.25" x14ac:dyDescent="0.25">
      <c r="B86" s="5" t="s">
        <v>1059</v>
      </c>
      <c r="C86" s="5" t="s">
        <v>1077</v>
      </c>
      <c r="D86" s="147">
        <v>5</v>
      </c>
      <c r="E86" s="5" t="s">
        <v>1028</v>
      </c>
      <c r="F86" s="5" t="s">
        <v>410</v>
      </c>
      <c r="G86" s="5" t="s">
        <v>448</v>
      </c>
      <c r="H86" s="5" t="s">
        <v>500</v>
      </c>
      <c r="I86" s="5">
        <v>1</v>
      </c>
      <c r="J86" s="5"/>
      <c r="K86" s="5"/>
      <c r="L86" s="5" t="s">
        <v>494</v>
      </c>
      <c r="M86" s="109">
        <v>350000</v>
      </c>
      <c r="N86" s="5">
        <v>1</v>
      </c>
      <c r="O86" s="5" t="s">
        <v>179</v>
      </c>
    </row>
    <row r="87" spans="2:17" ht="140.25" x14ac:dyDescent="0.25">
      <c r="B87" s="5" t="s">
        <v>1059</v>
      </c>
      <c r="C87" s="5" t="s">
        <v>1075</v>
      </c>
      <c r="D87" s="147">
        <v>6</v>
      </c>
      <c r="E87" s="5" t="s">
        <v>1027</v>
      </c>
      <c r="F87" s="5" t="s">
        <v>247</v>
      </c>
      <c r="G87" s="5" t="s">
        <v>227</v>
      </c>
      <c r="H87" s="5" t="s">
        <v>229</v>
      </c>
      <c r="I87" s="5">
        <v>1</v>
      </c>
      <c r="J87" s="5" t="s">
        <v>228</v>
      </c>
      <c r="K87" s="5" t="s">
        <v>16</v>
      </c>
      <c r="L87" s="5" t="s">
        <v>230</v>
      </c>
      <c r="M87" s="109">
        <v>1500000</v>
      </c>
      <c r="N87" s="5">
        <v>1</v>
      </c>
      <c r="O87" s="5" t="s">
        <v>18</v>
      </c>
      <c r="P87" s="5"/>
      <c r="Q87" s="5" t="s">
        <v>1090</v>
      </c>
    </row>
    <row r="88" spans="2:17" ht="153" x14ac:dyDescent="0.25">
      <c r="B88" s="5" t="s">
        <v>1059</v>
      </c>
      <c r="C88" s="5" t="s">
        <v>1075</v>
      </c>
      <c r="D88" s="147">
        <v>6</v>
      </c>
      <c r="E88" s="5" t="s">
        <v>1027</v>
      </c>
      <c r="F88" s="5" t="s">
        <v>247</v>
      </c>
      <c r="G88" s="5" t="s">
        <v>227</v>
      </c>
      <c r="H88" s="6" t="s">
        <v>231</v>
      </c>
      <c r="I88" s="5">
        <v>1</v>
      </c>
      <c r="J88" s="5" t="s">
        <v>228</v>
      </c>
      <c r="K88" s="5" t="s">
        <v>16</v>
      </c>
      <c r="L88" s="5" t="s">
        <v>232</v>
      </c>
      <c r="M88" s="109">
        <v>2500000</v>
      </c>
      <c r="N88" s="5">
        <v>1</v>
      </c>
      <c r="O88" s="5" t="s">
        <v>18</v>
      </c>
      <c r="P88" s="5"/>
      <c r="Q88" s="5" t="s">
        <v>1090</v>
      </c>
    </row>
    <row r="89" spans="2:17" ht="140.25" x14ac:dyDescent="0.25">
      <c r="B89" s="5" t="s">
        <v>1059</v>
      </c>
      <c r="C89" s="5" t="s">
        <v>1075</v>
      </c>
      <c r="D89" s="147">
        <v>6</v>
      </c>
      <c r="E89" s="5" t="s">
        <v>1027</v>
      </c>
      <c r="F89" s="5" t="s">
        <v>247</v>
      </c>
      <c r="G89" s="5" t="s">
        <v>227</v>
      </c>
      <c r="H89" s="5" t="s">
        <v>233</v>
      </c>
      <c r="I89" s="5">
        <v>1</v>
      </c>
      <c r="J89" s="5" t="s">
        <v>234</v>
      </c>
      <c r="K89" s="5" t="s">
        <v>16</v>
      </c>
      <c r="L89" s="5" t="s">
        <v>235</v>
      </c>
      <c r="M89" s="109">
        <v>700000</v>
      </c>
      <c r="N89" s="5">
        <v>1</v>
      </c>
      <c r="O89" s="5" t="s">
        <v>18</v>
      </c>
      <c r="P89" s="5"/>
      <c r="Q89" s="5" t="s">
        <v>1090</v>
      </c>
    </row>
    <row r="90" spans="2:17" ht="140.25" x14ac:dyDescent="0.25">
      <c r="B90" s="5" t="s">
        <v>1059</v>
      </c>
      <c r="C90" s="5" t="s">
        <v>1075</v>
      </c>
      <c r="D90" s="147">
        <v>6</v>
      </c>
      <c r="E90" s="5" t="s">
        <v>1027</v>
      </c>
      <c r="F90" s="5" t="s">
        <v>247</v>
      </c>
      <c r="G90" s="5" t="s">
        <v>227</v>
      </c>
      <c r="H90" s="5" t="s">
        <v>236</v>
      </c>
      <c r="I90" s="5">
        <v>2</v>
      </c>
      <c r="J90" s="5" t="s">
        <v>237</v>
      </c>
      <c r="K90" s="5" t="s">
        <v>177</v>
      </c>
      <c r="L90" s="5" t="s">
        <v>238</v>
      </c>
      <c r="M90" s="109">
        <v>1500000</v>
      </c>
      <c r="N90" s="5">
        <v>2</v>
      </c>
      <c r="O90" s="5" t="s">
        <v>18</v>
      </c>
      <c r="P90" s="5"/>
      <c r="Q90" s="5" t="s">
        <v>1090</v>
      </c>
    </row>
    <row r="91" spans="2:17" ht="191.25" x14ac:dyDescent="0.25">
      <c r="B91" s="5" t="s">
        <v>1059</v>
      </c>
      <c r="C91" s="5" t="s">
        <v>1075</v>
      </c>
      <c r="D91" s="147">
        <v>6</v>
      </c>
      <c r="E91" s="5" t="s">
        <v>1027</v>
      </c>
      <c r="F91" s="5" t="s">
        <v>247</v>
      </c>
      <c r="G91" s="5" t="s">
        <v>227</v>
      </c>
      <c r="H91" s="5" t="s">
        <v>239</v>
      </c>
      <c r="I91" s="5">
        <v>1</v>
      </c>
      <c r="J91" s="5" t="s">
        <v>228</v>
      </c>
      <c r="K91" s="5" t="s">
        <v>16</v>
      </c>
      <c r="L91" s="5" t="s">
        <v>240</v>
      </c>
      <c r="M91" s="109">
        <v>2000000</v>
      </c>
      <c r="N91" s="5">
        <v>1</v>
      </c>
      <c r="O91" s="5" t="s">
        <v>179</v>
      </c>
      <c r="P91" s="5"/>
      <c r="Q91" s="5" t="s">
        <v>1090</v>
      </c>
    </row>
    <row r="92" spans="2:17" ht="165.75" x14ac:dyDescent="0.25">
      <c r="B92" s="5" t="s">
        <v>1059</v>
      </c>
      <c r="C92" s="5" t="s">
        <v>1075</v>
      </c>
      <c r="D92" s="147">
        <v>6</v>
      </c>
      <c r="E92" s="5" t="s">
        <v>1027</v>
      </c>
      <c r="F92" s="5" t="s">
        <v>247</v>
      </c>
      <c r="G92" s="5" t="s">
        <v>227</v>
      </c>
      <c r="H92" s="5" t="s">
        <v>241</v>
      </c>
      <c r="I92" s="5">
        <v>2</v>
      </c>
      <c r="J92" s="5" t="s">
        <v>234</v>
      </c>
      <c r="K92" s="5" t="s">
        <v>177</v>
      </c>
      <c r="L92" s="5" t="s">
        <v>242</v>
      </c>
      <c r="M92" s="109">
        <v>1000000</v>
      </c>
      <c r="N92" s="5">
        <v>2</v>
      </c>
      <c r="O92" s="5" t="s">
        <v>18</v>
      </c>
      <c r="P92" s="5"/>
      <c r="Q92" s="5" t="s">
        <v>1090</v>
      </c>
    </row>
    <row r="93" spans="2:17" ht="102" x14ac:dyDescent="0.25">
      <c r="B93" s="5" t="s">
        <v>1059</v>
      </c>
      <c r="C93" s="5" t="s">
        <v>1075</v>
      </c>
      <c r="D93" s="147">
        <v>6</v>
      </c>
      <c r="E93" s="5" t="s">
        <v>1027</v>
      </c>
      <c r="F93" s="5" t="s">
        <v>247</v>
      </c>
      <c r="G93" s="5" t="s">
        <v>227</v>
      </c>
      <c r="H93" s="5" t="s">
        <v>243</v>
      </c>
      <c r="I93" s="5">
        <v>1</v>
      </c>
      <c r="J93" s="5" t="s">
        <v>228</v>
      </c>
      <c r="K93" s="5" t="s">
        <v>16</v>
      </c>
      <c r="L93" s="5" t="s">
        <v>244</v>
      </c>
      <c r="M93" s="109">
        <v>2000000</v>
      </c>
      <c r="N93" s="5">
        <v>1</v>
      </c>
      <c r="O93" s="5" t="s">
        <v>179</v>
      </c>
      <c r="P93" s="5"/>
      <c r="Q93" s="5" t="s">
        <v>1090</v>
      </c>
    </row>
    <row r="94" spans="2:17" ht="369.75" x14ac:dyDescent="0.25">
      <c r="B94" s="5" t="s">
        <v>1059</v>
      </c>
      <c r="C94" s="5" t="s">
        <v>1075</v>
      </c>
      <c r="D94" s="147">
        <v>6</v>
      </c>
      <c r="E94" s="5" t="s">
        <v>1027</v>
      </c>
      <c r="F94" s="5" t="s">
        <v>247</v>
      </c>
      <c r="G94" s="5" t="s">
        <v>227</v>
      </c>
      <c r="H94" s="5" t="s">
        <v>245</v>
      </c>
      <c r="I94" s="5">
        <v>1</v>
      </c>
      <c r="J94" s="5" t="s">
        <v>228</v>
      </c>
      <c r="K94" s="5" t="s">
        <v>16</v>
      </c>
      <c r="L94" s="5" t="s">
        <v>246</v>
      </c>
      <c r="M94" s="109">
        <v>3000000</v>
      </c>
      <c r="N94" s="5">
        <v>1</v>
      </c>
      <c r="O94" s="5" t="s">
        <v>18</v>
      </c>
      <c r="P94" s="5"/>
      <c r="Q94" s="5" t="s">
        <v>1090</v>
      </c>
    </row>
    <row r="95" spans="2:17" ht="153" x14ac:dyDescent="0.25">
      <c r="B95" s="5" t="s">
        <v>1059</v>
      </c>
      <c r="C95" s="5" t="s">
        <v>1075</v>
      </c>
      <c r="D95" s="147">
        <v>6</v>
      </c>
      <c r="E95" s="5" t="s">
        <v>1027</v>
      </c>
      <c r="F95" s="5" t="s">
        <v>247</v>
      </c>
      <c r="G95" s="5" t="s">
        <v>201</v>
      </c>
      <c r="H95" s="5" t="s">
        <v>248</v>
      </c>
      <c r="I95" s="5">
        <v>2</v>
      </c>
      <c r="J95" s="5" t="s">
        <v>182</v>
      </c>
      <c r="K95" s="5" t="s">
        <v>177</v>
      </c>
      <c r="L95" s="5" t="s">
        <v>249</v>
      </c>
      <c r="M95" s="109">
        <v>3500000</v>
      </c>
      <c r="N95" s="5">
        <v>1</v>
      </c>
      <c r="O95" s="5" t="s">
        <v>18</v>
      </c>
      <c r="P95" s="5"/>
      <c r="Q95" s="5" t="s">
        <v>1090</v>
      </c>
    </row>
    <row r="96" spans="2:17" ht="102" x14ac:dyDescent="0.25">
      <c r="B96" s="5" t="s">
        <v>1059</v>
      </c>
      <c r="C96" s="5" t="s">
        <v>1075</v>
      </c>
      <c r="D96" s="147">
        <v>6</v>
      </c>
      <c r="E96" s="5" t="s">
        <v>1027</v>
      </c>
      <c r="F96" s="5" t="s">
        <v>247</v>
      </c>
      <c r="G96" s="5" t="s">
        <v>201</v>
      </c>
      <c r="H96" s="5" t="s">
        <v>250</v>
      </c>
      <c r="I96" s="5">
        <v>2</v>
      </c>
      <c r="J96" s="5" t="s">
        <v>182</v>
      </c>
      <c r="K96" s="5" t="s">
        <v>177</v>
      </c>
      <c r="L96" s="5" t="s">
        <v>251</v>
      </c>
      <c r="M96" s="109">
        <v>800000</v>
      </c>
      <c r="N96" s="5">
        <v>1</v>
      </c>
      <c r="O96" s="5" t="s">
        <v>18</v>
      </c>
      <c r="P96" s="5"/>
      <c r="Q96" s="5" t="s">
        <v>1090</v>
      </c>
    </row>
    <row r="97" spans="2:17" ht="102" x14ac:dyDescent="0.25">
      <c r="B97" s="5" t="s">
        <v>1059</v>
      </c>
      <c r="C97" s="5" t="s">
        <v>1075</v>
      </c>
      <c r="D97" s="147">
        <v>6</v>
      </c>
      <c r="E97" s="5" t="s">
        <v>1027</v>
      </c>
      <c r="F97" s="5" t="s">
        <v>247</v>
      </c>
      <c r="G97" s="5" t="s">
        <v>201</v>
      </c>
      <c r="H97" s="5" t="s">
        <v>252</v>
      </c>
      <c r="I97" s="5">
        <v>1</v>
      </c>
      <c r="J97" s="5" t="s">
        <v>182</v>
      </c>
      <c r="K97" s="5" t="s">
        <v>177</v>
      </c>
      <c r="L97" s="5" t="s">
        <v>253</v>
      </c>
      <c r="M97" s="109">
        <v>3500000</v>
      </c>
      <c r="N97" s="5">
        <v>1</v>
      </c>
      <c r="O97" s="5" t="s">
        <v>18</v>
      </c>
      <c r="P97" s="5"/>
      <c r="Q97" s="5" t="s">
        <v>1090</v>
      </c>
    </row>
    <row r="98" spans="2:17" ht="153" x14ac:dyDescent="0.25">
      <c r="B98" s="5" t="s">
        <v>1059</v>
      </c>
      <c r="C98" s="5" t="s">
        <v>1075</v>
      </c>
      <c r="D98" s="147">
        <v>6</v>
      </c>
      <c r="E98" s="5" t="s">
        <v>1027</v>
      </c>
      <c r="F98" s="5" t="s">
        <v>247</v>
      </c>
      <c r="G98" s="5" t="s">
        <v>201</v>
      </c>
      <c r="H98" s="5" t="s">
        <v>254</v>
      </c>
      <c r="I98" s="5">
        <v>1</v>
      </c>
      <c r="J98" s="5" t="s">
        <v>182</v>
      </c>
      <c r="K98" s="5" t="s">
        <v>16</v>
      </c>
      <c r="L98" s="5" t="s">
        <v>255</v>
      </c>
      <c r="M98" s="109">
        <v>8000000</v>
      </c>
      <c r="N98" s="5">
        <v>1</v>
      </c>
      <c r="O98" s="5" t="s">
        <v>18</v>
      </c>
      <c r="P98" s="5"/>
      <c r="Q98" s="5" t="s">
        <v>1090</v>
      </c>
    </row>
    <row r="99" spans="2:17" ht="140.25" x14ac:dyDescent="0.25">
      <c r="B99" s="5" t="s">
        <v>1059</v>
      </c>
      <c r="C99" s="5" t="s">
        <v>1075</v>
      </c>
      <c r="D99" s="147">
        <v>6</v>
      </c>
      <c r="E99" s="5" t="s">
        <v>1027</v>
      </c>
      <c r="F99" s="5" t="s">
        <v>247</v>
      </c>
      <c r="G99" s="5" t="s">
        <v>201</v>
      </c>
      <c r="H99" s="5" t="s">
        <v>256</v>
      </c>
      <c r="I99" s="5">
        <v>1</v>
      </c>
      <c r="J99" s="5" t="s">
        <v>182</v>
      </c>
      <c r="K99" s="5" t="s">
        <v>16</v>
      </c>
      <c r="L99" s="5" t="s">
        <v>257</v>
      </c>
      <c r="M99" s="109">
        <v>1000000</v>
      </c>
      <c r="N99" s="5">
        <v>1</v>
      </c>
      <c r="O99" s="5" t="s">
        <v>18</v>
      </c>
      <c r="P99" s="5"/>
      <c r="Q99" s="5" t="s">
        <v>1090</v>
      </c>
    </row>
    <row r="100" spans="2:17" ht="191.25" x14ac:dyDescent="0.25">
      <c r="B100" s="5" t="s">
        <v>1059</v>
      </c>
      <c r="C100" s="5" t="s">
        <v>1075</v>
      </c>
      <c r="D100" s="147">
        <v>6</v>
      </c>
      <c r="E100" s="5" t="s">
        <v>1027</v>
      </c>
      <c r="F100" s="5" t="s">
        <v>247</v>
      </c>
      <c r="G100" s="5" t="s">
        <v>201</v>
      </c>
      <c r="H100" s="5" t="s">
        <v>258</v>
      </c>
      <c r="I100" s="5">
        <v>1</v>
      </c>
      <c r="J100" s="5" t="s">
        <v>182</v>
      </c>
      <c r="K100" s="5" t="s">
        <v>16</v>
      </c>
      <c r="L100" s="5" t="s">
        <v>259</v>
      </c>
      <c r="M100" s="109">
        <v>7000000</v>
      </c>
      <c r="N100" s="5">
        <v>1</v>
      </c>
      <c r="O100" s="5" t="s">
        <v>18</v>
      </c>
      <c r="P100" s="5"/>
      <c r="Q100" s="5" t="s">
        <v>1090</v>
      </c>
    </row>
    <row r="101" spans="2:17" ht="191.25" x14ac:dyDescent="0.25">
      <c r="B101" s="5" t="s">
        <v>1059</v>
      </c>
      <c r="C101" s="5" t="s">
        <v>1075</v>
      </c>
      <c r="D101" s="147">
        <v>6</v>
      </c>
      <c r="E101" s="5" t="s">
        <v>1027</v>
      </c>
      <c r="F101" s="5" t="s">
        <v>247</v>
      </c>
      <c r="G101" s="5" t="s">
        <v>201</v>
      </c>
      <c r="H101" s="5" t="s">
        <v>260</v>
      </c>
      <c r="I101" s="5">
        <v>1</v>
      </c>
      <c r="J101" s="5" t="s">
        <v>182</v>
      </c>
      <c r="K101" s="5" t="s">
        <v>16</v>
      </c>
      <c r="L101" s="5" t="s">
        <v>261</v>
      </c>
      <c r="M101" s="109">
        <v>8000000</v>
      </c>
      <c r="N101" s="5">
        <v>1</v>
      </c>
      <c r="O101" s="5" t="s">
        <v>262</v>
      </c>
      <c r="P101" s="5"/>
      <c r="Q101" s="5" t="s">
        <v>1090</v>
      </c>
    </row>
    <row r="102" spans="2:17" ht="216.75" x14ac:dyDescent="0.25">
      <c r="B102" s="5" t="s">
        <v>1059</v>
      </c>
      <c r="C102" s="5" t="s">
        <v>1075</v>
      </c>
      <c r="D102" s="147">
        <v>6</v>
      </c>
      <c r="E102" s="5" t="s">
        <v>1027</v>
      </c>
      <c r="F102" s="5" t="s">
        <v>247</v>
      </c>
      <c r="G102" s="5" t="s">
        <v>201</v>
      </c>
      <c r="H102" s="5" t="s">
        <v>263</v>
      </c>
      <c r="I102" s="5">
        <v>1</v>
      </c>
      <c r="J102" s="5" t="s">
        <v>182</v>
      </c>
      <c r="K102" s="5" t="s">
        <v>16</v>
      </c>
      <c r="L102" s="5" t="s">
        <v>264</v>
      </c>
      <c r="M102" s="109">
        <v>8000000</v>
      </c>
      <c r="N102" s="5">
        <v>1</v>
      </c>
      <c r="O102" s="5" t="s">
        <v>18</v>
      </c>
      <c r="P102" s="5"/>
      <c r="Q102" s="5" t="s">
        <v>1090</v>
      </c>
    </row>
    <row r="103" spans="2:17" ht="102" x14ac:dyDescent="0.25">
      <c r="B103" s="5" t="s">
        <v>1059</v>
      </c>
      <c r="C103" s="5" t="s">
        <v>1075</v>
      </c>
      <c r="D103" s="147">
        <v>6</v>
      </c>
      <c r="E103" s="5" t="s">
        <v>1027</v>
      </c>
      <c r="F103" s="5" t="s">
        <v>247</v>
      </c>
      <c r="G103" s="5" t="s">
        <v>201</v>
      </c>
      <c r="H103" s="5" t="s">
        <v>265</v>
      </c>
      <c r="I103" s="5">
        <v>1</v>
      </c>
      <c r="J103" s="5" t="s">
        <v>182</v>
      </c>
      <c r="K103" s="5" t="s">
        <v>16</v>
      </c>
      <c r="L103" s="5" t="s">
        <v>266</v>
      </c>
      <c r="M103" s="109">
        <v>8000000</v>
      </c>
      <c r="N103" s="5">
        <v>1</v>
      </c>
      <c r="O103" s="5" t="s">
        <v>262</v>
      </c>
      <c r="P103" s="5"/>
      <c r="Q103" s="5" t="s">
        <v>1090</v>
      </c>
    </row>
    <row r="104" spans="2:17" ht="114.75" x14ac:dyDescent="0.25">
      <c r="B104" s="5" t="s">
        <v>1059</v>
      </c>
      <c r="C104" s="5" t="s">
        <v>1075</v>
      </c>
      <c r="D104" s="147">
        <v>6</v>
      </c>
      <c r="E104" s="5" t="s">
        <v>1027</v>
      </c>
      <c r="F104" s="5" t="s">
        <v>247</v>
      </c>
      <c r="G104" s="5" t="s">
        <v>201</v>
      </c>
      <c r="H104" s="5" t="s">
        <v>267</v>
      </c>
      <c r="I104" s="5">
        <v>1</v>
      </c>
      <c r="J104" s="5" t="s">
        <v>182</v>
      </c>
      <c r="K104" s="5" t="s">
        <v>16</v>
      </c>
      <c r="L104" s="5" t="s">
        <v>268</v>
      </c>
      <c r="M104" s="109">
        <v>6000000</v>
      </c>
      <c r="N104" s="5">
        <v>1</v>
      </c>
      <c r="O104" s="5" t="s">
        <v>18</v>
      </c>
      <c r="P104" s="5"/>
      <c r="Q104" s="5" t="s">
        <v>1090</v>
      </c>
    </row>
    <row r="105" spans="2:17" ht="102" x14ac:dyDescent="0.25">
      <c r="B105" s="5" t="s">
        <v>1059</v>
      </c>
      <c r="C105" s="5" t="s">
        <v>1075</v>
      </c>
      <c r="D105" s="147">
        <v>6</v>
      </c>
      <c r="E105" s="5" t="s">
        <v>1027</v>
      </c>
      <c r="F105" s="5" t="s">
        <v>247</v>
      </c>
      <c r="G105" s="5" t="s">
        <v>201</v>
      </c>
      <c r="H105" s="5" t="s">
        <v>269</v>
      </c>
      <c r="I105" s="5">
        <v>1</v>
      </c>
      <c r="J105" s="5" t="s">
        <v>182</v>
      </c>
      <c r="K105" s="5" t="s">
        <v>16</v>
      </c>
      <c r="L105" s="5" t="s">
        <v>270</v>
      </c>
      <c r="M105" s="109">
        <v>2000000</v>
      </c>
      <c r="N105" s="5">
        <v>1</v>
      </c>
      <c r="O105" s="5" t="s">
        <v>18</v>
      </c>
      <c r="P105" s="5"/>
      <c r="Q105" s="5" t="s">
        <v>1090</v>
      </c>
    </row>
    <row r="106" spans="2:17" ht="140.25" x14ac:dyDescent="0.25">
      <c r="B106" s="5" t="s">
        <v>1059</v>
      </c>
      <c r="C106" s="5" t="s">
        <v>1075</v>
      </c>
      <c r="D106" s="147">
        <v>6</v>
      </c>
      <c r="E106" s="5" t="s">
        <v>1027</v>
      </c>
      <c r="F106" s="5" t="s">
        <v>247</v>
      </c>
      <c r="G106" s="5" t="s">
        <v>201</v>
      </c>
      <c r="H106" s="5" t="s">
        <v>271</v>
      </c>
      <c r="I106" s="5">
        <v>1</v>
      </c>
      <c r="J106" s="5" t="s">
        <v>182</v>
      </c>
      <c r="K106" s="5" t="s">
        <v>16</v>
      </c>
      <c r="L106" s="5" t="s">
        <v>272</v>
      </c>
      <c r="M106" s="109">
        <v>7000000</v>
      </c>
      <c r="N106" s="5">
        <v>1</v>
      </c>
      <c r="O106" s="5" t="s">
        <v>179</v>
      </c>
      <c r="P106" s="5"/>
      <c r="Q106" s="5" t="s">
        <v>1090</v>
      </c>
    </row>
    <row r="107" spans="2:17" ht="102" x14ac:dyDescent="0.25">
      <c r="B107" s="5" t="s">
        <v>1059</v>
      </c>
      <c r="C107" s="5" t="s">
        <v>1075</v>
      </c>
      <c r="D107" s="147">
        <v>6</v>
      </c>
      <c r="E107" s="5" t="s">
        <v>1027</v>
      </c>
      <c r="F107" s="5" t="s">
        <v>247</v>
      </c>
      <c r="G107" s="5" t="s">
        <v>201</v>
      </c>
      <c r="H107" s="5" t="s">
        <v>273</v>
      </c>
      <c r="I107" s="5">
        <v>1</v>
      </c>
      <c r="J107" s="5" t="s">
        <v>182</v>
      </c>
      <c r="K107" s="5" t="s">
        <v>16</v>
      </c>
      <c r="L107" s="5" t="s">
        <v>274</v>
      </c>
      <c r="M107" s="109">
        <v>4000000</v>
      </c>
      <c r="N107" s="5">
        <v>1</v>
      </c>
      <c r="O107" s="5" t="s">
        <v>18</v>
      </c>
      <c r="P107" s="5"/>
      <c r="Q107" s="5" t="s">
        <v>1090</v>
      </c>
    </row>
    <row r="108" spans="2:17" ht="102" x14ac:dyDescent="0.25">
      <c r="B108" s="5" t="s">
        <v>1059</v>
      </c>
      <c r="C108" s="5" t="s">
        <v>1075</v>
      </c>
      <c r="D108" s="147">
        <v>6</v>
      </c>
      <c r="E108" s="5" t="s">
        <v>1027</v>
      </c>
      <c r="F108" s="5" t="s">
        <v>247</v>
      </c>
      <c r="G108" s="5" t="s">
        <v>201</v>
      </c>
      <c r="H108" s="5" t="s">
        <v>275</v>
      </c>
      <c r="I108" s="5">
        <v>1</v>
      </c>
      <c r="J108" s="5" t="s">
        <v>182</v>
      </c>
      <c r="K108" s="5" t="s">
        <v>16</v>
      </c>
      <c r="L108" s="5" t="s">
        <v>276</v>
      </c>
      <c r="M108" s="109">
        <v>2000000</v>
      </c>
      <c r="N108" s="5">
        <v>1</v>
      </c>
      <c r="O108" s="5" t="s">
        <v>179</v>
      </c>
      <c r="P108" s="5"/>
      <c r="Q108" s="5" t="s">
        <v>1090</v>
      </c>
    </row>
    <row r="109" spans="2:17" ht="102" x14ac:dyDescent="0.25">
      <c r="B109" s="5" t="s">
        <v>1059</v>
      </c>
      <c r="C109" s="5" t="s">
        <v>1075</v>
      </c>
      <c r="D109" s="147">
        <v>6</v>
      </c>
      <c r="E109" s="5" t="s">
        <v>1027</v>
      </c>
      <c r="F109" s="5" t="s">
        <v>247</v>
      </c>
      <c r="G109" s="5" t="s">
        <v>201</v>
      </c>
      <c r="H109" s="5" t="s">
        <v>277</v>
      </c>
      <c r="I109" s="5">
        <v>2</v>
      </c>
      <c r="J109" s="5" t="s">
        <v>182</v>
      </c>
      <c r="K109" s="5" t="s">
        <v>278</v>
      </c>
      <c r="L109" s="5" t="s">
        <v>279</v>
      </c>
      <c r="M109" s="109">
        <v>400000</v>
      </c>
      <c r="N109" s="5">
        <v>2</v>
      </c>
      <c r="O109" s="5" t="s">
        <v>179</v>
      </c>
      <c r="P109" s="5"/>
      <c r="Q109" s="5" t="s">
        <v>1090</v>
      </c>
    </row>
    <row r="110" spans="2:17" ht="216.75" x14ac:dyDescent="0.25">
      <c r="B110" s="5" t="s">
        <v>1059</v>
      </c>
      <c r="C110" s="5" t="s">
        <v>1075</v>
      </c>
      <c r="D110" s="147">
        <v>6</v>
      </c>
      <c r="E110" s="5" t="s">
        <v>1027</v>
      </c>
      <c r="F110" s="5" t="s">
        <v>247</v>
      </c>
      <c r="G110" s="5" t="s">
        <v>201</v>
      </c>
      <c r="H110" s="5" t="s">
        <v>280</v>
      </c>
      <c r="I110" s="5">
        <v>1</v>
      </c>
      <c r="J110" s="5" t="s">
        <v>182</v>
      </c>
      <c r="K110" s="5" t="s">
        <v>16</v>
      </c>
      <c r="L110" s="5" t="s">
        <v>281</v>
      </c>
      <c r="M110" s="109">
        <v>10000000</v>
      </c>
      <c r="N110" s="5">
        <v>1</v>
      </c>
      <c r="O110" s="5" t="s">
        <v>18</v>
      </c>
      <c r="P110" s="5"/>
      <c r="Q110" s="5" t="s">
        <v>1090</v>
      </c>
    </row>
    <row r="111" spans="2:17" ht="102" x14ac:dyDescent="0.25">
      <c r="B111" s="5" t="s">
        <v>1059</v>
      </c>
      <c r="C111" s="5" t="s">
        <v>1075</v>
      </c>
      <c r="D111" s="147">
        <v>6</v>
      </c>
      <c r="E111" s="5" t="s">
        <v>1027</v>
      </c>
      <c r="F111" s="5" t="s">
        <v>247</v>
      </c>
      <c r="G111" s="5" t="s">
        <v>201</v>
      </c>
      <c r="H111" s="5" t="s">
        <v>282</v>
      </c>
      <c r="I111" s="5">
        <v>2</v>
      </c>
      <c r="J111" s="5" t="s">
        <v>182</v>
      </c>
      <c r="K111" s="5" t="s">
        <v>177</v>
      </c>
      <c r="L111" s="5" t="s">
        <v>283</v>
      </c>
      <c r="M111" s="109">
        <v>8000000</v>
      </c>
      <c r="N111" s="5">
        <v>1</v>
      </c>
      <c r="O111" s="5" t="s">
        <v>18</v>
      </c>
      <c r="P111" s="5"/>
      <c r="Q111" s="5" t="s">
        <v>1090</v>
      </c>
    </row>
    <row r="112" spans="2:17" ht="178.5" x14ac:dyDescent="0.25">
      <c r="B112" s="5" t="s">
        <v>1059</v>
      </c>
      <c r="C112" s="5" t="s">
        <v>1075</v>
      </c>
      <c r="D112" s="147">
        <v>6</v>
      </c>
      <c r="E112" s="5" t="s">
        <v>1027</v>
      </c>
      <c r="F112" s="5" t="s">
        <v>247</v>
      </c>
      <c r="G112" s="5" t="s">
        <v>201</v>
      </c>
      <c r="H112" s="5" t="s">
        <v>284</v>
      </c>
      <c r="I112" s="5">
        <v>1</v>
      </c>
      <c r="J112" s="5" t="s">
        <v>182</v>
      </c>
      <c r="K112" s="5" t="s">
        <v>16</v>
      </c>
      <c r="L112" s="5" t="s">
        <v>285</v>
      </c>
      <c r="M112" s="109">
        <v>4000000</v>
      </c>
      <c r="N112" s="5">
        <v>1</v>
      </c>
      <c r="O112" s="5" t="s">
        <v>18</v>
      </c>
      <c r="P112" s="5"/>
      <c r="Q112" s="5" t="s">
        <v>1090</v>
      </c>
    </row>
    <row r="113" spans="2:17" ht="127.5" x14ac:dyDescent="0.25">
      <c r="B113" s="5" t="s">
        <v>1059</v>
      </c>
      <c r="C113" s="5" t="s">
        <v>1075</v>
      </c>
      <c r="D113" s="148">
        <v>63391</v>
      </c>
      <c r="E113" s="148" t="s">
        <v>537</v>
      </c>
      <c r="F113" s="148" t="s">
        <v>1014</v>
      </c>
      <c r="G113" s="148" t="s">
        <v>538</v>
      </c>
      <c r="H113" s="148" t="s">
        <v>543</v>
      </c>
      <c r="I113" s="151"/>
      <c r="J113" s="5" t="s">
        <v>544</v>
      </c>
      <c r="K113" s="5" t="s">
        <v>541</v>
      </c>
      <c r="L113" s="148" t="s">
        <v>545</v>
      </c>
      <c r="M113" s="149">
        <v>2000000</v>
      </c>
      <c r="N113" s="5">
        <v>2</v>
      </c>
      <c r="O113" s="5" t="s">
        <v>179</v>
      </c>
      <c r="P113" s="5"/>
      <c r="Q113" s="108"/>
    </row>
    <row r="114" spans="2:17" ht="114.75" x14ac:dyDescent="0.25">
      <c r="B114" s="5" t="s">
        <v>1059</v>
      </c>
      <c r="C114" s="5" t="s">
        <v>629</v>
      </c>
      <c r="D114" s="147">
        <v>8</v>
      </c>
      <c r="E114" s="5" t="s">
        <v>714</v>
      </c>
      <c r="F114" s="5" t="s">
        <v>1022</v>
      </c>
      <c r="G114" s="5" t="s">
        <v>220</v>
      </c>
      <c r="H114" s="5" t="s">
        <v>720</v>
      </c>
      <c r="I114" s="5">
        <v>1</v>
      </c>
      <c r="J114" s="5" t="s">
        <v>716</v>
      </c>
      <c r="K114" s="5" t="s">
        <v>222</v>
      </c>
      <c r="L114" s="5" t="s">
        <v>721</v>
      </c>
      <c r="M114" s="109">
        <v>27000000</v>
      </c>
      <c r="N114" s="5">
        <v>1</v>
      </c>
      <c r="O114" s="5" t="s">
        <v>18</v>
      </c>
      <c r="P114" s="5"/>
      <c r="Q114" s="108" t="s">
        <v>1079</v>
      </c>
    </row>
    <row r="115" spans="2:17" ht="102" x14ac:dyDescent="0.25">
      <c r="B115" s="5" t="s">
        <v>1059</v>
      </c>
      <c r="C115" s="5" t="s">
        <v>1096</v>
      </c>
      <c r="D115" s="147"/>
      <c r="E115" s="5" t="s">
        <v>537</v>
      </c>
      <c r="F115" s="5" t="s">
        <v>1014</v>
      </c>
      <c r="G115" s="5" t="s">
        <v>546</v>
      </c>
      <c r="H115" s="5" t="s">
        <v>547</v>
      </c>
      <c r="I115" s="5">
        <v>3</v>
      </c>
      <c r="J115" s="1"/>
      <c r="K115" s="5" t="s">
        <v>541</v>
      </c>
      <c r="L115" s="5" t="s">
        <v>548</v>
      </c>
      <c r="M115" s="109">
        <v>2000000</v>
      </c>
      <c r="N115" s="5">
        <v>3</v>
      </c>
      <c r="O115" s="5" t="s">
        <v>179</v>
      </c>
      <c r="P115" s="5" t="s">
        <v>1094</v>
      </c>
      <c r="Q115" s="108"/>
    </row>
    <row r="116" spans="2:17" ht="409.5" x14ac:dyDescent="0.25">
      <c r="B116" s="5" t="s">
        <v>1072</v>
      </c>
      <c r="C116" s="5" t="s">
        <v>1073</v>
      </c>
      <c r="D116" s="147"/>
      <c r="E116" s="5" t="s">
        <v>1027</v>
      </c>
      <c r="F116" s="5" t="s">
        <v>247</v>
      </c>
      <c r="G116" s="105" t="s">
        <v>348</v>
      </c>
      <c r="H116" s="5"/>
      <c r="I116" s="5">
        <v>10</v>
      </c>
      <c r="J116" s="5" t="s">
        <v>349</v>
      </c>
      <c r="K116" s="5" t="s">
        <v>350</v>
      </c>
      <c r="L116" s="105" t="s">
        <v>1060</v>
      </c>
      <c r="M116" s="109">
        <v>10000000</v>
      </c>
      <c r="N116" s="5">
        <v>12</v>
      </c>
      <c r="O116" s="5" t="s">
        <v>351</v>
      </c>
      <c r="P116" s="5"/>
      <c r="Q116" s="108"/>
    </row>
    <row r="117" spans="2:17" ht="409.5" x14ac:dyDescent="0.25">
      <c r="B117" s="5" t="s">
        <v>1072</v>
      </c>
      <c r="C117" s="5" t="s">
        <v>1073</v>
      </c>
      <c r="D117" s="147"/>
      <c r="E117" s="5" t="s">
        <v>1027</v>
      </c>
      <c r="F117" s="5" t="s">
        <v>247</v>
      </c>
      <c r="G117" s="105" t="s">
        <v>348</v>
      </c>
      <c r="H117" s="5"/>
      <c r="I117" s="5">
        <v>1</v>
      </c>
      <c r="J117" s="5" t="s">
        <v>349</v>
      </c>
      <c r="K117" s="5" t="s">
        <v>350</v>
      </c>
      <c r="L117" s="105" t="s">
        <v>1060</v>
      </c>
      <c r="M117" s="109">
        <v>2160000</v>
      </c>
      <c r="N117" s="5">
        <v>12</v>
      </c>
      <c r="O117" s="5" t="s">
        <v>351</v>
      </c>
      <c r="P117" s="5"/>
      <c r="Q117" s="108"/>
    </row>
    <row r="118" spans="2:17" ht="140.25" x14ac:dyDescent="0.25">
      <c r="B118" s="5" t="s">
        <v>1072</v>
      </c>
      <c r="C118" s="5" t="s">
        <v>1073</v>
      </c>
      <c r="D118" s="150"/>
      <c r="E118" s="5" t="s">
        <v>1027</v>
      </c>
      <c r="F118" s="5" t="s">
        <v>247</v>
      </c>
      <c r="G118" s="5" t="s">
        <v>201</v>
      </c>
      <c r="H118" s="5" t="s">
        <v>289</v>
      </c>
      <c r="I118" s="5">
        <v>1</v>
      </c>
      <c r="J118" s="5" t="s">
        <v>290</v>
      </c>
      <c r="K118" s="5" t="s">
        <v>16</v>
      </c>
      <c r="L118" s="5" t="s">
        <v>291</v>
      </c>
      <c r="M118" s="109">
        <v>10000000</v>
      </c>
      <c r="N118" s="5">
        <v>1</v>
      </c>
      <c r="O118" s="5" t="s">
        <v>292</v>
      </c>
      <c r="P118" s="5"/>
      <c r="Q118" s="108" t="s">
        <v>1390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PAA</vt:lpstr>
      <vt:lpstr>Resumen PAA</vt:lpstr>
      <vt:lpstr>Ppto Gastos</vt:lpstr>
      <vt:lpstr>Ppto Ingresos</vt:lpstr>
      <vt:lpstr>Catedra</vt:lpstr>
      <vt:lpstr>Contratistas</vt:lpstr>
      <vt:lpstr>Necesidades para estudiar</vt:lpstr>
      <vt:lpstr>Necesidades para proyectos</vt:lpstr>
      <vt:lpstr>Necesidades para Eliminar</vt:lpstr>
      <vt:lpstr>Papeleria</vt:lpstr>
      <vt:lpstr>Aseo</vt:lpstr>
      <vt:lpstr>Ferreteria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Marianita</dc:creator>
  <cp:lastModifiedBy>PRESUPUESTO</cp:lastModifiedBy>
  <cp:lastPrinted>2024-05-28T20:11:41Z</cp:lastPrinted>
  <dcterms:created xsi:type="dcterms:W3CDTF">2023-12-10T14:17:26Z</dcterms:created>
  <dcterms:modified xsi:type="dcterms:W3CDTF">2024-05-28T22:30:33Z</dcterms:modified>
</cp:coreProperties>
</file>