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7365" activeTab="1"/>
  </bookViews>
  <sheets>
    <sheet name="EST. ACT FINAN20011-2010" sheetId="1" r:id="rId1"/>
    <sheet name="BCE 2011-2010" sheetId="2" r:id="rId2"/>
  </sheets>
  <definedNames>
    <definedName name="_xlnm.Print_Titles" localSheetId="1">'BCE 2011-2010'!$1:$9</definedName>
  </definedNames>
  <calcPr fullCalcOnLoad="1"/>
</workbook>
</file>

<file path=xl/sharedStrings.xml><?xml version="1.0" encoding="utf-8"?>
<sst xmlns="http://schemas.openxmlformats.org/spreadsheetml/2006/main" count="118" uniqueCount="100">
  <si>
    <t>ESTADO DE ACTIVIDAD FINANCIERA,ECONOMICA Y SOCIAL</t>
  </si>
  <si>
    <t>Proceso: Gestión Financiera y Contable
Subproceso: Gestión Contable</t>
  </si>
  <si>
    <t>Código</t>
  </si>
  <si>
    <t>Versión</t>
  </si>
  <si>
    <t>Emisión</t>
  </si>
  <si>
    <t>(En miles de pesos)</t>
  </si>
  <si>
    <t>VARIACION</t>
  </si>
  <si>
    <t>Nota</t>
  </si>
  <si>
    <t>EN PESOS</t>
  </si>
  <si>
    <t>EN %</t>
  </si>
  <si>
    <t>INGRESOS</t>
  </si>
  <si>
    <t xml:space="preserve">                 </t>
  </si>
  <si>
    <t>INGRESOS OPERACIONALES</t>
  </si>
  <si>
    <t>VENTA DE SERVICIOS EDUCATIVOS</t>
  </si>
  <si>
    <t>DEVOLUCIONES Y DESCUENTOS</t>
  </si>
  <si>
    <t>INGRESOS POR SERVICIOS EDUCATIVOS NETOS</t>
  </si>
  <si>
    <t>TRASNFERENCIAS (Nación)</t>
  </si>
  <si>
    <t>TOTAL INGRESOS OPERACIONALES</t>
  </si>
  <si>
    <t>GASTOS OPERACIONALES</t>
  </si>
  <si>
    <t>SUELDOS Y SALARIOS</t>
  </si>
  <si>
    <t>CONSTRIBUCIONES EFECTIVAS</t>
  </si>
  <si>
    <t>GASTOS GENERALES</t>
  </si>
  <si>
    <t>IMPUESTOS Y CONTRIBUCIONES</t>
  </si>
  <si>
    <t>PROVISIONES, AMORTIZACIONES Y DEPRECIACIONES</t>
  </si>
  <si>
    <t>TRANSFERENCIAS</t>
  </si>
  <si>
    <t>OTROS GASTOS</t>
  </si>
  <si>
    <t>TOTAL GASTOS OPERACIONALES</t>
  </si>
  <si>
    <t>COSTOS  SERVICIOS  EDUCATIVOS</t>
  </si>
  <si>
    <t>DEPRECIACIONES Y AMORTIZACIONES</t>
  </si>
  <si>
    <t>TOTAL COSTOS SERVICIOS EDUCATIVOS</t>
  </si>
  <si>
    <t>EXCEDENTE OPERACIONAL</t>
  </si>
  <si>
    <t>OTROS INGRESOS</t>
  </si>
  <si>
    <t>OTROS EGRESOS</t>
  </si>
  <si>
    <t>EXCEDENTE DEL EJERCICIO</t>
  </si>
  <si>
    <t>MARIA CECILIA VIVAS DE VELASCO</t>
  </si>
  <si>
    <t>MARIA ELIZABETH ZULUAGA C.</t>
  </si>
  <si>
    <t>Representante Legal</t>
  </si>
  <si>
    <t>MP 50905-T</t>
  </si>
  <si>
    <t>BALANCE GENERAL</t>
  </si>
  <si>
    <t xml:space="preserve">ACTIVO </t>
  </si>
  <si>
    <t>INVERSIONES</t>
  </si>
  <si>
    <t xml:space="preserve">DEUDORES                      </t>
  </si>
  <si>
    <t>OTROS ACTIVOS</t>
  </si>
  <si>
    <t>TOTAL ACTIVO CORRIENTE</t>
  </si>
  <si>
    <t>ACTIVO NO CORRIENTE</t>
  </si>
  <si>
    <t>DEUDAS DE DIFÍCIL COBRO</t>
  </si>
  <si>
    <t>PROVISIÓN DEUDAS DE DIFÍCIL COBRO</t>
  </si>
  <si>
    <t xml:space="preserve">TERRENOS                      </t>
  </si>
  <si>
    <t>CONSTRUCCIONES EN CURSO</t>
  </si>
  <si>
    <t>BIENES MUEBLES EN BODEGA</t>
  </si>
  <si>
    <t xml:space="preserve">EDIFICACIONES                 </t>
  </si>
  <si>
    <t xml:space="preserve">MAQUINARIA Y EQUIPO           </t>
  </si>
  <si>
    <t>MUEBLES Y ENSERES</t>
  </si>
  <si>
    <t>EQUIPOS DE COMEDOR</t>
  </si>
  <si>
    <t>DEPRECIACIÓN ACUMULADA</t>
  </si>
  <si>
    <t>TOTAL ACTIVO NO CORRIENTE</t>
  </si>
  <si>
    <t>TOTAL ACTIVO</t>
  </si>
  <si>
    <t>PASIVO</t>
  </si>
  <si>
    <t>OPERACIONES CREDITO PUBLICO</t>
  </si>
  <si>
    <t xml:space="preserve">CUENTAS POR PAGAR             </t>
  </si>
  <si>
    <t xml:space="preserve">OBLIGACIONES LABORALES </t>
  </si>
  <si>
    <t>PASIVOS ESTIMADOS</t>
  </si>
  <si>
    <t>OTROS PASIVOS</t>
  </si>
  <si>
    <t>TOTAL PASIVO CORRIENTE</t>
  </si>
  <si>
    <t>PASIVO NO CORRIENTE</t>
  </si>
  <si>
    <t>OPERACIONES CREDITO PUBLICO L.P.</t>
  </si>
  <si>
    <t>TOTAL PASIVO NO CORRIENTE</t>
  </si>
  <si>
    <t>TOTAL PASIVO</t>
  </si>
  <si>
    <t xml:space="preserve">PATRIMONIO </t>
  </si>
  <si>
    <t xml:space="preserve">CAPITAL FISCAL                </t>
  </si>
  <si>
    <t>UTILIDAD O EXCEDENTE DEL EJERCICIO</t>
  </si>
  <si>
    <t xml:space="preserve">SUPERAVIT POR DONACIONES      </t>
  </si>
  <si>
    <t xml:space="preserve">SUPERAVIT POR VALORIZACION    </t>
  </si>
  <si>
    <t>TOTAL PATRIMONIO</t>
  </si>
  <si>
    <t>TOTAL PASIVO Y PATRIMONIO</t>
  </si>
  <si>
    <t>ACTIVO CORRIENTE</t>
  </si>
  <si>
    <t xml:space="preserve">CAJA                          </t>
  </si>
  <si>
    <t>BANCOS Y CORPORACIONES</t>
  </si>
  <si>
    <t>GASTOS PAGADOS POR ANTICIPADO</t>
  </si>
  <si>
    <t>4</t>
  </si>
  <si>
    <t xml:space="preserve">CARGOS DIFERIDOS              </t>
  </si>
  <si>
    <t>PROPIEDADES,PLANTA Y EQUIPO</t>
  </si>
  <si>
    <t>PASIVO CORRIENTE</t>
  </si>
  <si>
    <t>Variación</t>
  </si>
  <si>
    <t>2010</t>
  </si>
  <si>
    <t>2011</t>
  </si>
  <si>
    <t>APORTES SOBRE LA NÓMINA</t>
  </si>
  <si>
    <t>APORTES SOBRE LA NOMINA</t>
  </si>
  <si>
    <t>401.01.04.03.04.03.R.06</t>
  </si>
  <si>
    <t>401.01.04.03.04.03.R.07</t>
  </si>
  <si>
    <t xml:space="preserve">EQ. DE COMUNICACIÓN Y COMPUTACIÓN </t>
  </si>
  <si>
    <t>LITIGIOS O DEMANDAS</t>
  </si>
  <si>
    <t>CUENTAS DE ORDEN ACREEDORAS</t>
  </si>
  <si>
    <t>CEUNTAS DE ORDEN POR EL CONTRA</t>
  </si>
  <si>
    <t>RESPONSABILIDAD CONTINGENTE</t>
  </si>
  <si>
    <t>DE</t>
  </si>
  <si>
    <t>CR</t>
  </si>
  <si>
    <t>COMPARATIVO DE ENERO 1 A SEPTIEMBRE 30 DE 2011-2010</t>
  </si>
  <si>
    <t>COMPARATIVO  A SEPTIEMBRE 30 DE 2011-2010</t>
  </si>
  <si>
    <t>REDES Y CABLES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</si>
</sst>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_ ;_ * \-#,##0_ ;_ * &quot;-&quot;??_ ;_ @_ "/>
    <numFmt numFmtId="173" formatCode="##,##0_);[Red]\(##,##0\)"/>
    <numFmt numFmtId="174" formatCode="0.0%"/>
    <numFmt numFmtId="175" formatCode="dd\-mm\-yy;@"/>
    <numFmt numFmtId="176" formatCode="_ * #,##0.0_ ;_ * \-#,##0.0_ ;_ * &quot;-&quot;??_ ;_ @_ "/>
    <numFmt numFmtId="177" formatCode="_-* #,##0_-;\-* #,##0_-;_-* &quot;-&quot;??_-;_-@_-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Futura Bk"/>
      <family val="2"/>
    </font>
    <font>
      <sz val="10"/>
      <name val="Futura Bk"/>
      <family val="2"/>
    </font>
    <font>
      <sz val="9"/>
      <name val="Futura Bk"/>
      <family val="2"/>
    </font>
    <font>
      <sz val="8"/>
      <name val="Futura Bk"/>
      <family val="2"/>
    </font>
    <font>
      <b/>
      <sz val="9"/>
      <name val="Futura Bk"/>
      <family val="2"/>
    </font>
    <font>
      <b/>
      <sz val="8"/>
      <name val="Futura Bk"/>
      <family val="2"/>
    </font>
    <font>
      <sz val="10"/>
      <color indexed="9"/>
      <name val="Futura Bk"/>
      <family val="2"/>
    </font>
    <font>
      <sz val="7"/>
      <name val="Futura Bk"/>
      <family val="2"/>
    </font>
    <font>
      <b/>
      <sz val="7"/>
      <name val="Futura Bk"/>
      <family val="2"/>
    </font>
    <font>
      <sz val="10"/>
      <color theme="0"/>
      <name val="Futura Bk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7" borderId="1" applyNumberFormat="0" applyAlignment="0" applyProtection="0"/>
    <xf numFmtId="0" fontId="13" fillId="16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9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1" borderId="0" applyNumberFormat="0" applyBorder="0" applyAlignment="0" applyProtection="0"/>
    <xf numFmtId="0" fontId="1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7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136">
    <xf numFmtId="0" fontId="0" fillId="0" borderId="0" xfId="0" applyAlignment="1">
      <alignment/>
    </xf>
    <xf numFmtId="171" fontId="21" fillId="0" borderId="10" xfId="48" applyNumberFormat="1" applyFont="1" applyBorder="1" applyAlignment="1">
      <alignment horizontal="centerContinuous"/>
    </xf>
    <xf numFmtId="171" fontId="21" fillId="0" borderId="11" xfId="48" applyNumberFormat="1" applyFont="1" applyBorder="1" applyAlignment="1">
      <alignment horizontal="centerContinuous"/>
    </xf>
    <xf numFmtId="171" fontId="21" fillId="0" borderId="12" xfId="48" applyNumberFormat="1" applyFont="1" applyBorder="1" applyAlignment="1">
      <alignment horizontal="centerContinuous"/>
    </xf>
    <xf numFmtId="171" fontId="22" fillId="0" borderId="0" xfId="48" applyNumberFormat="1" applyFont="1" applyAlignment="1">
      <alignment/>
    </xf>
    <xf numFmtId="171" fontId="23" fillId="0" borderId="13" xfId="48" applyNumberFormat="1" applyFont="1" applyBorder="1" applyAlignment="1">
      <alignment horizontal="centerContinuous" wrapText="1"/>
    </xf>
    <xf numFmtId="171" fontId="23" fillId="0" borderId="0" xfId="48" applyNumberFormat="1" applyFont="1" applyBorder="1" applyAlignment="1">
      <alignment horizontal="centerContinuous" wrapText="1"/>
    </xf>
    <xf numFmtId="171" fontId="23" fillId="0" borderId="14" xfId="48" applyNumberFormat="1" applyFont="1" applyBorder="1" applyAlignment="1">
      <alignment horizontal="centerContinuous" wrapText="1"/>
    </xf>
    <xf numFmtId="171" fontId="23" fillId="0" borderId="15" xfId="48" applyNumberFormat="1" applyFont="1" applyBorder="1" applyAlignment="1">
      <alignment horizontal="center" wrapText="1"/>
    </xf>
    <xf numFmtId="171" fontId="24" fillId="0" borderId="15" xfId="48" applyNumberFormat="1" applyFont="1" applyBorder="1" applyAlignment="1">
      <alignment horizontal="center" wrapText="1"/>
    </xf>
    <xf numFmtId="171" fontId="24" fillId="0" borderId="15" xfId="48" applyNumberFormat="1" applyFont="1" applyBorder="1" applyAlignment="1">
      <alignment horizontal="center"/>
    </xf>
    <xf numFmtId="171" fontId="23" fillId="0" borderId="15" xfId="48" applyNumberFormat="1" applyFont="1" applyBorder="1" applyAlignment="1">
      <alignment horizontal="center"/>
    </xf>
    <xf numFmtId="171" fontId="25" fillId="0" borderId="0" xfId="48" applyNumberFormat="1" applyFont="1" applyBorder="1" applyAlignment="1">
      <alignment horizontal="centerContinuous"/>
    </xf>
    <xf numFmtId="171" fontId="21" fillId="0" borderId="0" xfId="48" applyNumberFormat="1" applyFont="1" applyAlignment="1">
      <alignment horizontal="centerContinuous"/>
    </xf>
    <xf numFmtId="171" fontId="25" fillId="0" borderId="0" xfId="48" applyNumberFormat="1" applyFont="1" applyAlignment="1">
      <alignment horizontal="centerContinuous"/>
    </xf>
    <xf numFmtId="49" fontId="26" fillId="0" borderId="0" xfId="48" applyNumberFormat="1" applyFont="1" applyAlignment="1">
      <alignment horizontal="center"/>
    </xf>
    <xf numFmtId="171" fontId="26" fillId="0" borderId="0" xfId="48" applyNumberFormat="1" applyFont="1" applyAlignment="1">
      <alignment horizontal="centerContinuous"/>
    </xf>
    <xf numFmtId="174" fontId="26" fillId="0" borderId="0" xfId="55" applyNumberFormat="1" applyFont="1" applyAlignment="1">
      <alignment horizontal="centerContinuous"/>
    </xf>
    <xf numFmtId="49" fontId="21" fillId="0" borderId="0" xfId="48" applyNumberFormat="1" applyFont="1" applyAlignment="1">
      <alignment horizontal="centerContinuous"/>
    </xf>
    <xf numFmtId="172" fontId="26" fillId="0" borderId="0" xfId="48" applyNumberFormat="1" applyFont="1" applyAlignment="1">
      <alignment horizontal="center"/>
    </xf>
    <xf numFmtId="174" fontId="26" fillId="0" borderId="0" xfId="55" applyNumberFormat="1" applyFont="1" applyAlignment="1">
      <alignment horizontal="center"/>
    </xf>
    <xf numFmtId="171" fontId="23" fillId="0" borderId="0" xfId="48" applyNumberFormat="1" applyFont="1" applyAlignment="1">
      <alignment/>
    </xf>
    <xf numFmtId="49" fontId="24" fillId="0" borderId="0" xfId="48" applyNumberFormat="1" applyFont="1" applyAlignment="1">
      <alignment horizontal="center"/>
    </xf>
    <xf numFmtId="172" fontId="22" fillId="0" borderId="0" xfId="48" applyNumberFormat="1" applyFont="1" applyAlignment="1">
      <alignment/>
    </xf>
    <xf numFmtId="172" fontId="27" fillId="0" borderId="0" xfId="48" applyNumberFormat="1" applyFont="1" applyAlignment="1">
      <alignment/>
    </xf>
    <xf numFmtId="174" fontId="22" fillId="0" borderId="0" xfId="55" applyNumberFormat="1" applyFont="1" applyAlignment="1">
      <alignment/>
    </xf>
    <xf numFmtId="171" fontId="25" fillId="0" borderId="0" xfId="48" applyNumberFormat="1" applyFont="1" applyAlignment="1">
      <alignment/>
    </xf>
    <xf numFmtId="171" fontId="21" fillId="0" borderId="0" xfId="48" applyNumberFormat="1" applyFont="1" applyAlignment="1">
      <alignment/>
    </xf>
    <xf numFmtId="49" fontId="28" fillId="0" borderId="0" xfId="48" applyNumberFormat="1" applyFont="1" applyAlignment="1">
      <alignment horizontal="center"/>
    </xf>
    <xf numFmtId="171" fontId="25" fillId="7" borderId="0" xfId="48" applyNumberFormat="1" applyFont="1" applyFill="1" applyAlignment="1">
      <alignment/>
    </xf>
    <xf numFmtId="171" fontId="21" fillId="7" borderId="0" xfId="48" applyNumberFormat="1" applyFont="1" applyFill="1" applyAlignment="1">
      <alignment/>
    </xf>
    <xf numFmtId="49" fontId="29" fillId="7" borderId="0" xfId="48" applyNumberFormat="1" applyFont="1" applyFill="1" applyAlignment="1">
      <alignment horizontal="center"/>
    </xf>
    <xf numFmtId="171" fontId="22" fillId="7" borderId="0" xfId="48" applyNumberFormat="1" applyFont="1" applyFill="1" applyAlignment="1">
      <alignment/>
    </xf>
    <xf numFmtId="174" fontId="22" fillId="7" borderId="0" xfId="55" applyNumberFormat="1" applyFont="1" applyFill="1" applyAlignment="1">
      <alignment/>
    </xf>
    <xf numFmtId="171" fontId="23" fillId="0" borderId="0" xfId="48" applyNumberFormat="1" applyFont="1" applyAlignment="1">
      <alignment horizontal="left"/>
    </xf>
    <xf numFmtId="172" fontId="22" fillId="0" borderId="16" xfId="48" applyNumberFormat="1" applyFont="1" applyBorder="1" applyAlignment="1">
      <alignment/>
    </xf>
    <xf numFmtId="171" fontId="23" fillId="0" borderId="0" xfId="48" applyNumberFormat="1" applyFont="1" applyAlignment="1">
      <alignment horizontal="left" wrapText="1"/>
    </xf>
    <xf numFmtId="172" fontId="22" fillId="0" borderId="0" xfId="48" applyNumberFormat="1" applyFont="1" applyBorder="1" applyAlignment="1">
      <alignment/>
    </xf>
    <xf numFmtId="171" fontId="25" fillId="7" borderId="0" xfId="48" applyNumberFormat="1" applyFont="1" applyFill="1" applyAlignment="1">
      <alignment horizontal="left"/>
    </xf>
    <xf numFmtId="172" fontId="21" fillId="7" borderId="17" xfId="48" applyNumberFormat="1" applyFont="1" applyFill="1" applyBorder="1" applyAlignment="1">
      <alignment/>
    </xf>
    <xf numFmtId="172" fontId="21" fillId="7" borderId="0" xfId="48" applyNumberFormat="1" applyFont="1" applyFill="1" applyAlignment="1">
      <alignment/>
    </xf>
    <xf numFmtId="174" fontId="21" fillId="7" borderId="0" xfId="55" applyNumberFormat="1" applyFont="1" applyFill="1" applyAlignment="1">
      <alignment/>
    </xf>
    <xf numFmtId="172" fontId="21" fillId="7" borderId="0" xfId="48" applyNumberFormat="1" applyFont="1" applyFill="1" applyBorder="1" applyAlignment="1">
      <alignment/>
    </xf>
    <xf numFmtId="49" fontId="28" fillId="7" borderId="0" xfId="48" applyNumberFormat="1" applyFont="1" applyFill="1" applyAlignment="1">
      <alignment horizontal="center"/>
    </xf>
    <xf numFmtId="172" fontId="22" fillId="7" borderId="0" xfId="48" applyNumberFormat="1" applyFont="1" applyFill="1" applyAlignment="1">
      <alignment/>
    </xf>
    <xf numFmtId="172" fontId="22" fillId="7" borderId="18" xfId="48" applyNumberFormat="1" applyFont="1" applyFill="1" applyBorder="1" applyAlignment="1">
      <alignment/>
    </xf>
    <xf numFmtId="49" fontId="28" fillId="7" borderId="0" xfId="48" applyNumberFormat="1" applyFont="1" applyFill="1" applyBorder="1" applyAlignment="1">
      <alignment horizontal="center"/>
    </xf>
    <xf numFmtId="171" fontId="22" fillId="0" borderId="0" xfId="48" applyNumberFormat="1" applyFont="1" applyAlignment="1">
      <alignment horizontal="left"/>
    </xf>
    <xf numFmtId="171" fontId="25" fillId="7" borderId="0" xfId="48" applyNumberFormat="1" applyFont="1" applyFill="1" applyAlignment="1">
      <alignment horizontal="left" wrapText="1"/>
    </xf>
    <xf numFmtId="171" fontId="21" fillId="7" borderId="0" xfId="48" applyNumberFormat="1" applyFont="1" applyFill="1" applyAlignment="1">
      <alignment horizontal="left"/>
    </xf>
    <xf numFmtId="49" fontId="26" fillId="7" borderId="0" xfId="48" applyNumberFormat="1" applyFont="1" applyFill="1" applyAlignment="1">
      <alignment horizontal="center"/>
    </xf>
    <xf numFmtId="171" fontId="23" fillId="7" borderId="0" xfId="48" applyNumberFormat="1" applyFont="1" applyFill="1" applyAlignment="1">
      <alignment horizontal="left"/>
    </xf>
    <xf numFmtId="171" fontId="22" fillId="7" borderId="0" xfId="48" applyNumberFormat="1" applyFont="1" applyFill="1" applyAlignment="1">
      <alignment horizontal="left"/>
    </xf>
    <xf numFmtId="49" fontId="24" fillId="7" borderId="0" xfId="48" applyNumberFormat="1" applyFont="1" applyFill="1" applyAlignment="1">
      <alignment horizontal="center"/>
    </xf>
    <xf numFmtId="172" fontId="22" fillId="7" borderId="0" xfId="48" applyNumberFormat="1" applyFont="1" applyFill="1" applyBorder="1" applyAlignment="1">
      <alignment/>
    </xf>
    <xf numFmtId="172" fontId="21" fillId="7" borderId="19" xfId="48" applyNumberFormat="1" applyFont="1" applyFill="1" applyBorder="1" applyAlignment="1">
      <alignment/>
    </xf>
    <xf numFmtId="171" fontId="24" fillId="0" borderId="0" xfId="48" applyNumberFormat="1" applyFont="1" applyAlignment="1">
      <alignment/>
    </xf>
    <xf numFmtId="172" fontId="24" fillId="0" borderId="0" xfId="48" applyNumberFormat="1" applyFont="1" applyAlignment="1">
      <alignment/>
    </xf>
    <xf numFmtId="0" fontId="25" fillId="0" borderId="10" xfId="0" applyFont="1" applyBorder="1" applyAlignment="1">
      <alignment horizontal="centerContinuous"/>
    </xf>
    <xf numFmtId="0" fontId="25" fillId="0" borderId="11" xfId="0" applyFont="1" applyBorder="1" applyAlignment="1">
      <alignment horizontal="centerContinuous"/>
    </xf>
    <xf numFmtId="0" fontId="25" fillId="0" borderId="12" xfId="0" applyFont="1" applyBorder="1" applyAlignment="1">
      <alignment horizontal="centerContinuous"/>
    </xf>
    <xf numFmtId="0" fontId="22" fillId="0" borderId="0" xfId="53" applyFont="1">
      <alignment/>
      <protection/>
    </xf>
    <xf numFmtId="49" fontId="24" fillId="0" borderId="0" xfId="48" applyNumberFormat="1" applyFont="1" applyAlignment="1">
      <alignment wrapText="1"/>
    </xf>
    <xf numFmtId="9" fontId="22" fillId="0" borderId="0" xfId="55" applyFont="1" applyAlignment="1">
      <alignment/>
    </xf>
    <xf numFmtId="171" fontId="23" fillId="0" borderId="20" xfId="48" applyNumberFormat="1" applyFont="1" applyBorder="1" applyAlignment="1">
      <alignment horizontal="centerContinuous" wrapText="1"/>
    </xf>
    <xf numFmtId="171" fontId="23" fillId="0" borderId="18" xfId="48" applyNumberFormat="1" applyFont="1" applyBorder="1" applyAlignment="1">
      <alignment horizontal="centerContinuous" wrapText="1"/>
    </xf>
    <xf numFmtId="0" fontId="21" fillId="0" borderId="0" xfId="53" applyFont="1" applyAlignment="1">
      <alignment horizontal="centerContinuous"/>
      <protection/>
    </xf>
    <xf numFmtId="171" fontId="23" fillId="0" borderId="21" xfId="48" applyNumberFormat="1" applyFont="1" applyBorder="1" applyAlignment="1">
      <alignment horizontal="center" wrapText="1"/>
    </xf>
    <xf numFmtId="171" fontId="24" fillId="0" borderId="21" xfId="48" applyNumberFormat="1" applyFont="1" applyBorder="1" applyAlignment="1">
      <alignment horizontal="center" wrapText="1"/>
    </xf>
    <xf numFmtId="0" fontId="21" fillId="0" borderId="0" xfId="53" applyFont="1" applyAlignment="1">
      <alignment horizontal="center"/>
      <protection/>
    </xf>
    <xf numFmtId="49" fontId="22" fillId="0" borderId="0" xfId="48" applyNumberFormat="1" applyFont="1" applyAlignment="1">
      <alignment wrapText="1"/>
    </xf>
    <xf numFmtId="0" fontId="21" fillId="0" borderId="0" xfId="48" applyNumberFormat="1" applyFont="1" applyAlignment="1">
      <alignment horizontal="center"/>
    </xf>
    <xf numFmtId="172" fontId="24" fillId="0" borderId="0" xfId="48" applyNumberFormat="1" applyFont="1" applyAlignment="1">
      <alignment horizontal="center"/>
    </xf>
    <xf numFmtId="9" fontId="24" fillId="0" borderId="0" xfId="55" applyFont="1" applyAlignment="1">
      <alignment horizontal="center"/>
    </xf>
    <xf numFmtId="0" fontId="21" fillId="7" borderId="0" xfId="53" applyFont="1" applyFill="1">
      <alignment/>
      <protection/>
    </xf>
    <xf numFmtId="49" fontId="26" fillId="7" borderId="0" xfId="48" applyNumberFormat="1" applyFont="1" applyFill="1" applyAlignment="1">
      <alignment wrapText="1"/>
    </xf>
    <xf numFmtId="9" fontId="22" fillId="7" borderId="0" xfId="55" applyFont="1" applyFill="1" applyAlignment="1">
      <alignment/>
    </xf>
    <xf numFmtId="0" fontId="21" fillId="0" borderId="0" xfId="53" applyFont="1">
      <alignment/>
      <protection/>
    </xf>
    <xf numFmtId="172" fontId="21" fillId="0" borderId="0" xfId="48" applyNumberFormat="1" applyFont="1" applyAlignment="1">
      <alignment/>
    </xf>
    <xf numFmtId="49" fontId="26" fillId="0" borderId="0" xfId="48" applyNumberFormat="1" applyFont="1" applyAlignment="1">
      <alignment wrapText="1"/>
    </xf>
    <xf numFmtId="49" fontId="24" fillId="0" borderId="0" xfId="48" applyNumberFormat="1" applyFont="1" applyAlignment="1">
      <alignment horizontal="center" wrapText="1"/>
    </xf>
    <xf numFmtId="172" fontId="22" fillId="0" borderId="0" xfId="53" applyNumberFormat="1" applyFont="1">
      <alignment/>
      <protection/>
    </xf>
    <xf numFmtId="0" fontId="22" fillId="0" borderId="0" xfId="53" applyFont="1" applyAlignment="1">
      <alignment wrapText="1"/>
      <protection/>
    </xf>
    <xf numFmtId="172" fontId="22" fillId="0" borderId="0" xfId="48" applyNumberFormat="1" applyFont="1" applyAlignment="1">
      <alignment wrapText="1"/>
    </xf>
    <xf numFmtId="9" fontId="22" fillId="0" borderId="16" xfId="55" applyFont="1" applyBorder="1" applyAlignment="1">
      <alignment/>
    </xf>
    <xf numFmtId="0" fontId="21" fillId="7" borderId="0" xfId="53" applyFont="1" applyFill="1" applyAlignment="1">
      <alignment wrapText="1"/>
      <protection/>
    </xf>
    <xf numFmtId="172" fontId="21" fillId="7" borderId="0" xfId="48" applyNumberFormat="1" applyFont="1" applyFill="1" applyAlignment="1">
      <alignment wrapText="1"/>
    </xf>
    <xf numFmtId="49" fontId="26" fillId="7" borderId="0" xfId="48" applyNumberFormat="1" applyFont="1" applyFill="1" applyAlignment="1">
      <alignment horizontal="center" wrapText="1"/>
    </xf>
    <xf numFmtId="49" fontId="26" fillId="0" borderId="0" xfId="48" applyNumberFormat="1" applyFont="1" applyAlignment="1">
      <alignment horizontal="center" wrapText="1"/>
    </xf>
    <xf numFmtId="0" fontId="23" fillId="0" borderId="0" xfId="53" applyFont="1" applyAlignment="1">
      <alignment wrapText="1"/>
      <protection/>
    </xf>
    <xf numFmtId="172" fontId="22" fillId="7" borderId="22" xfId="48" applyNumberFormat="1" applyFont="1" applyFill="1" applyBorder="1" applyAlignment="1">
      <alignment/>
    </xf>
    <xf numFmtId="9" fontId="22" fillId="7" borderId="22" xfId="55" applyFont="1" applyFill="1" applyBorder="1" applyAlignment="1">
      <alignment/>
    </xf>
    <xf numFmtId="9" fontId="21" fillId="7" borderId="19" xfId="55" applyFont="1" applyFill="1" applyBorder="1" applyAlignment="1">
      <alignment/>
    </xf>
    <xf numFmtId="0" fontId="22" fillId="0" borderId="0" xfId="55" applyNumberFormat="1" applyFont="1" applyAlignment="1">
      <alignment/>
    </xf>
    <xf numFmtId="49" fontId="24" fillId="7" borderId="0" xfId="48" applyNumberFormat="1" applyFont="1" applyFill="1" applyAlignment="1">
      <alignment horizontal="center" wrapText="1"/>
    </xf>
    <xf numFmtId="0" fontId="21" fillId="0" borderId="0" xfId="53" applyFont="1" applyFill="1">
      <alignment/>
      <protection/>
    </xf>
    <xf numFmtId="172" fontId="22" fillId="0" borderId="0" xfId="48" applyNumberFormat="1" applyFont="1" applyFill="1" applyAlignment="1">
      <alignment/>
    </xf>
    <xf numFmtId="49" fontId="24" fillId="0" borderId="0" xfId="48" applyNumberFormat="1" applyFont="1" applyFill="1" applyAlignment="1">
      <alignment horizontal="center" wrapText="1"/>
    </xf>
    <xf numFmtId="9" fontId="22" fillId="0" borderId="0" xfId="55" applyFont="1" applyFill="1" applyAlignment="1">
      <alignment/>
    </xf>
    <xf numFmtId="172" fontId="21" fillId="7" borderId="16" xfId="48" applyNumberFormat="1" applyFont="1" applyFill="1" applyBorder="1" applyAlignment="1">
      <alignment/>
    </xf>
    <xf numFmtId="172" fontId="22" fillId="7" borderId="16" xfId="48" applyNumberFormat="1" applyFont="1" applyFill="1" applyBorder="1" applyAlignment="1">
      <alignment/>
    </xf>
    <xf numFmtId="49" fontId="26" fillId="7" borderId="0" xfId="48" applyNumberFormat="1" applyFont="1" applyFill="1" applyBorder="1" applyAlignment="1">
      <alignment horizontal="center" wrapText="1"/>
    </xf>
    <xf numFmtId="9" fontId="21" fillId="7" borderId="0" xfId="55" applyFont="1" applyFill="1" applyAlignment="1">
      <alignment/>
    </xf>
    <xf numFmtId="173" fontId="21" fillId="0" borderId="0" xfId="0" applyNumberFormat="1" applyFont="1" applyAlignment="1">
      <alignment/>
    </xf>
    <xf numFmtId="173" fontId="22" fillId="0" borderId="0" xfId="0" applyNumberFormat="1" applyFont="1" applyAlignment="1">
      <alignment/>
    </xf>
    <xf numFmtId="9" fontId="22" fillId="7" borderId="16" xfId="55" applyFont="1" applyFill="1" applyBorder="1" applyAlignment="1">
      <alignment/>
    </xf>
    <xf numFmtId="43" fontId="22" fillId="0" borderId="0" xfId="53" applyNumberFormat="1" applyFont="1">
      <alignment/>
      <protection/>
    </xf>
    <xf numFmtId="9" fontId="24" fillId="0" borderId="0" xfId="55" applyFont="1" applyAlignment="1">
      <alignment/>
    </xf>
    <xf numFmtId="171" fontId="23" fillId="0" borderId="0" xfId="48" applyNumberFormat="1" applyFont="1" applyBorder="1" applyAlignment="1">
      <alignment horizontal="center"/>
    </xf>
    <xf numFmtId="171" fontId="24" fillId="0" borderId="0" xfId="48" applyNumberFormat="1" applyFont="1" applyBorder="1" applyAlignment="1">
      <alignment horizontal="center"/>
    </xf>
    <xf numFmtId="3" fontId="23" fillId="0" borderId="0" xfId="48" applyNumberFormat="1" applyFont="1" applyBorder="1" applyAlignment="1">
      <alignment horizontal="center"/>
    </xf>
    <xf numFmtId="175" fontId="23" fillId="0" borderId="0" xfId="48" applyNumberFormat="1" applyFont="1" applyBorder="1" applyAlignment="1">
      <alignment horizontal="center"/>
    </xf>
    <xf numFmtId="171" fontId="23" fillId="0" borderId="0" xfId="48" applyNumberFormat="1" applyFont="1" applyBorder="1" applyAlignment="1">
      <alignment/>
    </xf>
    <xf numFmtId="171" fontId="22" fillId="0" borderId="0" xfId="48" applyNumberFormat="1" applyFont="1" applyBorder="1" applyAlignment="1">
      <alignment/>
    </xf>
    <xf numFmtId="174" fontId="22" fillId="0" borderId="0" xfId="55" applyNumberFormat="1" applyFont="1" applyBorder="1" applyAlignment="1">
      <alignment/>
    </xf>
    <xf numFmtId="172" fontId="25" fillId="7" borderId="0" xfId="48" applyNumberFormat="1" applyFont="1" applyFill="1" applyAlignment="1">
      <alignment/>
    </xf>
    <xf numFmtId="9" fontId="23" fillId="0" borderId="0" xfId="55" applyFont="1" applyAlignment="1">
      <alignment/>
    </xf>
    <xf numFmtId="171" fontId="24" fillId="0" borderId="23" xfId="48" applyNumberFormat="1" applyFont="1" applyBorder="1" applyAlignment="1">
      <alignment horizontal="center"/>
    </xf>
    <xf numFmtId="171" fontId="23" fillId="0" borderId="22" xfId="48" applyNumberFormat="1" applyFont="1" applyBorder="1" applyAlignment="1">
      <alignment/>
    </xf>
    <xf numFmtId="171" fontId="22" fillId="0" borderId="22" xfId="48" applyNumberFormat="1" applyFont="1" applyBorder="1" applyAlignment="1">
      <alignment/>
    </xf>
    <xf numFmtId="3" fontId="24" fillId="0" borderId="23" xfId="48" applyNumberFormat="1" applyFont="1" applyBorder="1" applyAlignment="1">
      <alignment horizontal="center"/>
    </xf>
    <xf numFmtId="171" fontId="23" fillId="0" borderId="17" xfId="48" applyNumberFormat="1" applyFont="1" applyBorder="1" applyAlignment="1">
      <alignment horizontal="center"/>
    </xf>
    <xf numFmtId="171" fontId="23" fillId="0" borderId="17" xfId="48" applyNumberFormat="1" applyFont="1" applyBorder="1" applyAlignment="1">
      <alignment/>
    </xf>
    <xf numFmtId="171" fontId="22" fillId="0" borderId="17" xfId="48" applyNumberFormat="1" applyFont="1" applyBorder="1" applyAlignment="1">
      <alignment/>
    </xf>
    <xf numFmtId="175" fontId="23" fillId="0" borderId="22" xfId="48" applyNumberFormat="1" applyFont="1" applyBorder="1" applyAlignment="1">
      <alignment horizontal="center"/>
    </xf>
    <xf numFmtId="174" fontId="22" fillId="0" borderId="24" xfId="55" applyNumberFormat="1" applyFont="1" applyBorder="1" applyAlignment="1">
      <alignment/>
    </xf>
    <xf numFmtId="171" fontId="23" fillId="0" borderId="25" xfId="48" applyNumberFormat="1" applyFont="1" applyBorder="1" applyAlignment="1">
      <alignment horizontal="center"/>
    </xf>
    <xf numFmtId="174" fontId="22" fillId="0" borderId="26" xfId="55" applyNumberFormat="1" applyFont="1" applyBorder="1" applyAlignment="1">
      <alignment/>
    </xf>
    <xf numFmtId="172" fontId="22" fillId="0" borderId="0" xfId="55" applyNumberFormat="1" applyFont="1" applyAlignment="1">
      <alignment/>
    </xf>
    <xf numFmtId="9" fontId="21" fillId="7" borderId="0" xfId="55" applyFont="1" applyFill="1" applyBorder="1" applyAlignment="1">
      <alignment/>
    </xf>
    <xf numFmtId="172" fontId="30" fillId="0" borderId="0" xfId="48" applyNumberFormat="1" applyFont="1" applyAlignment="1">
      <alignment/>
    </xf>
    <xf numFmtId="175" fontId="23" fillId="0" borderId="22" xfId="48" applyNumberFormat="1" applyFont="1" applyBorder="1" applyAlignment="1">
      <alignment horizontal="center"/>
    </xf>
    <xf numFmtId="175" fontId="23" fillId="0" borderId="26" xfId="48" applyNumberFormat="1" applyFont="1" applyBorder="1" applyAlignment="1">
      <alignment horizontal="center"/>
    </xf>
    <xf numFmtId="171" fontId="25" fillId="0" borderId="0" xfId="48" applyNumberFormat="1" applyFont="1" applyBorder="1" applyAlignment="1">
      <alignment horizontal="center"/>
    </xf>
    <xf numFmtId="172" fontId="24" fillId="0" borderId="23" xfId="48" applyNumberFormat="1" applyFont="1" applyBorder="1" applyAlignment="1">
      <alignment/>
    </xf>
    <xf numFmtId="172" fontId="24" fillId="0" borderId="22" xfId="48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Libro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8">
      <selection activeCell="J22" sqref="J22"/>
    </sheetView>
  </sheetViews>
  <sheetFormatPr defaultColWidth="11.421875" defaultRowHeight="15"/>
  <cols>
    <col min="1" max="1" width="34.00390625" style="21" customWidth="1"/>
    <col min="2" max="2" width="3.28125" style="4" customWidth="1"/>
    <col min="3" max="3" width="3.28125" style="22" customWidth="1"/>
    <col min="4" max="4" width="13.57421875" style="4" customWidth="1"/>
    <col min="5" max="5" width="0" style="4" hidden="1" customWidth="1"/>
    <col min="6" max="6" width="12.8515625" style="4" customWidth="1"/>
    <col min="7" max="7" width="12.28125" style="4" customWidth="1"/>
    <col min="8" max="8" width="8.8515625" style="25" customWidth="1"/>
    <col min="9" max="9" width="11.421875" style="4" customWidth="1"/>
    <col min="10" max="12" width="19.421875" style="4" bestFit="1" customWidth="1"/>
    <col min="13" max="16384" width="11.421875" style="4" customWidth="1"/>
  </cols>
  <sheetData>
    <row r="1" spans="1:8" ht="15">
      <c r="A1" s="1" t="s">
        <v>0</v>
      </c>
      <c r="B1" s="2"/>
      <c r="C1" s="2"/>
      <c r="D1" s="2"/>
      <c r="E1" s="2"/>
      <c r="F1" s="2"/>
      <c r="G1" s="2"/>
      <c r="H1" s="3"/>
    </row>
    <row r="2" spans="1:8" ht="30" customHeight="1">
      <c r="A2" s="5" t="s">
        <v>1</v>
      </c>
      <c r="B2" s="6"/>
      <c r="C2" s="6"/>
      <c r="D2" s="6"/>
      <c r="E2" s="6"/>
      <c r="F2" s="6"/>
      <c r="G2" s="6"/>
      <c r="H2" s="7"/>
    </row>
    <row r="3" spans="1:8" ht="12.75" customHeight="1">
      <c r="A3" s="8" t="s">
        <v>2</v>
      </c>
      <c r="B3" s="9"/>
      <c r="C3" s="117"/>
      <c r="D3" s="121" t="s">
        <v>4</v>
      </c>
      <c r="E3" s="122"/>
      <c r="F3" s="122"/>
      <c r="G3" s="123"/>
      <c r="H3" s="125"/>
    </row>
    <row r="4" spans="1:8" ht="15">
      <c r="A4" s="11" t="s">
        <v>89</v>
      </c>
      <c r="B4" s="10"/>
      <c r="C4" s="120"/>
      <c r="D4" s="131">
        <v>40508</v>
      </c>
      <c r="E4" s="131"/>
      <c r="F4" s="131"/>
      <c r="G4" s="131"/>
      <c r="H4" s="132"/>
    </row>
    <row r="5" spans="1:8" ht="15" customHeight="1">
      <c r="A5" s="12" t="s">
        <v>97</v>
      </c>
      <c r="B5" s="12"/>
      <c r="C5" s="12"/>
      <c r="D5" s="12"/>
      <c r="E5" s="12"/>
      <c r="F5" s="12"/>
      <c r="G5" s="12"/>
      <c r="H5" s="12"/>
    </row>
    <row r="6" spans="1:8" ht="15">
      <c r="A6" s="13" t="s">
        <v>5</v>
      </c>
      <c r="B6" s="13"/>
      <c r="C6" s="13"/>
      <c r="D6" s="13"/>
      <c r="E6" s="13"/>
      <c r="F6" s="13"/>
      <c r="G6" s="13"/>
      <c r="H6" s="13"/>
    </row>
    <row r="7" spans="1:8" ht="15">
      <c r="A7" s="14"/>
      <c r="B7" s="13"/>
      <c r="C7" s="15"/>
      <c r="D7" s="13"/>
      <c r="E7" s="13"/>
      <c r="F7" s="13"/>
      <c r="G7" s="16" t="s">
        <v>6</v>
      </c>
      <c r="H7" s="17"/>
    </row>
    <row r="8" spans="1:8" ht="15">
      <c r="A8" s="14"/>
      <c r="B8" s="13"/>
      <c r="C8" s="15"/>
      <c r="D8" s="18" t="s">
        <v>85</v>
      </c>
      <c r="E8" s="18"/>
      <c r="F8" s="18" t="s">
        <v>84</v>
      </c>
      <c r="G8" s="19" t="s">
        <v>8</v>
      </c>
      <c r="H8" s="20" t="s">
        <v>9</v>
      </c>
    </row>
    <row r="9" spans="4:6" ht="15" hidden="1">
      <c r="D9" s="23"/>
      <c r="E9" s="23">
        <v>2008</v>
      </c>
      <c r="F9" s="24">
        <v>1000</v>
      </c>
    </row>
    <row r="10" spans="1:5" ht="15">
      <c r="A10" s="26" t="s">
        <v>10</v>
      </c>
      <c r="B10" s="27"/>
      <c r="C10" s="28"/>
      <c r="D10" s="27"/>
      <c r="E10" s="4" t="s">
        <v>11</v>
      </c>
    </row>
    <row r="11" spans="1:8" ht="15">
      <c r="A11" s="29" t="s">
        <v>12</v>
      </c>
      <c r="B11" s="30"/>
      <c r="C11" s="31"/>
      <c r="D11" s="30"/>
      <c r="E11" s="32"/>
      <c r="F11" s="32"/>
      <c r="G11" s="32"/>
      <c r="H11" s="33"/>
    </row>
    <row r="12" spans="1:8" ht="15">
      <c r="A12" s="34" t="s">
        <v>13</v>
      </c>
      <c r="C12" s="28"/>
      <c r="D12" s="23">
        <v>2368069</v>
      </c>
      <c r="E12" s="23"/>
      <c r="F12" s="23">
        <v>1890932</v>
      </c>
      <c r="G12" s="23">
        <f>+D12-F12</f>
        <v>477137</v>
      </c>
      <c r="H12" s="25">
        <f>+G12/F12</f>
        <v>0.25232901024468357</v>
      </c>
    </row>
    <row r="13" spans="1:8" ht="15">
      <c r="A13" s="34" t="s">
        <v>14</v>
      </c>
      <c r="C13" s="28"/>
      <c r="D13" s="23">
        <v>-171129</v>
      </c>
      <c r="E13" s="35"/>
      <c r="F13" s="23">
        <v>-104212</v>
      </c>
      <c r="G13" s="23">
        <f>-D13+F13</f>
        <v>66917</v>
      </c>
      <c r="H13" s="25">
        <f>-G13/F13</f>
        <v>0.6421237477449814</v>
      </c>
    </row>
    <row r="14" spans="1:8" ht="29.25" customHeight="1">
      <c r="A14" s="36" t="s">
        <v>15</v>
      </c>
      <c r="B14" s="4">
        <f>+B12+B13</f>
        <v>0</v>
      </c>
      <c r="C14" s="28"/>
      <c r="D14" s="23">
        <f>+D12+D13</f>
        <v>2196940</v>
      </c>
      <c r="E14" s="23">
        <f>+E12+E13</f>
        <v>0</v>
      </c>
      <c r="F14" s="23">
        <f>+F12+F13</f>
        <v>1786720</v>
      </c>
      <c r="G14" s="23">
        <f aca="true" t="shared" si="0" ref="G14:G38">+D14-F14</f>
        <v>410220</v>
      </c>
      <c r="H14" s="25">
        <f aca="true" t="shared" si="1" ref="H14:H38">+G14/F14</f>
        <v>0.2295938927196203</v>
      </c>
    </row>
    <row r="15" spans="1:8" ht="15">
      <c r="A15" s="34" t="s">
        <v>16</v>
      </c>
      <c r="C15" s="28"/>
      <c r="D15" s="23">
        <v>2342682</v>
      </c>
      <c r="E15" s="37"/>
      <c r="F15" s="23">
        <v>1990273</v>
      </c>
      <c r="G15" s="23">
        <f t="shared" si="0"/>
        <v>352409</v>
      </c>
      <c r="H15" s="25">
        <f t="shared" si="1"/>
        <v>0.17706565883172812</v>
      </c>
    </row>
    <row r="16" spans="1:8" ht="15">
      <c r="A16" s="38" t="s">
        <v>17</v>
      </c>
      <c r="B16" s="30"/>
      <c r="C16" s="31"/>
      <c r="D16" s="39">
        <f>SUM(D15+D14)</f>
        <v>4539622</v>
      </c>
      <c r="E16" s="39" t="e">
        <f>+E15+#REF!+E14</f>
        <v>#REF!</v>
      </c>
      <c r="F16" s="39">
        <f>SUM(F15+F14)</f>
        <v>3776993</v>
      </c>
      <c r="G16" s="115">
        <f t="shared" si="0"/>
        <v>762629</v>
      </c>
      <c r="H16" s="41">
        <f t="shared" si="1"/>
        <v>0.20191432708506477</v>
      </c>
    </row>
    <row r="17" spans="1:8" ht="15" hidden="1">
      <c r="A17" s="38"/>
      <c r="B17" s="30"/>
      <c r="C17" s="31"/>
      <c r="D17" s="42"/>
      <c r="E17" s="42"/>
      <c r="F17" s="42"/>
      <c r="G17" s="40"/>
      <c r="H17" s="41"/>
    </row>
    <row r="18" spans="1:11" ht="15">
      <c r="A18" s="38" t="s">
        <v>18</v>
      </c>
      <c r="B18" s="32"/>
      <c r="C18" s="43"/>
      <c r="D18" s="44"/>
      <c r="E18" s="44"/>
      <c r="F18" s="44"/>
      <c r="G18" s="44"/>
      <c r="H18" s="33"/>
      <c r="K18" s="4">
        <f>+D16+D36</f>
        <v>4597382</v>
      </c>
    </row>
    <row r="19" spans="1:11" ht="15">
      <c r="A19" s="34" t="s">
        <v>19</v>
      </c>
      <c r="C19" s="28"/>
      <c r="D19" s="23">
        <v>473670</v>
      </c>
      <c r="E19" s="23"/>
      <c r="F19" s="23">
        <v>348892</v>
      </c>
      <c r="G19" s="23">
        <f t="shared" si="0"/>
        <v>124778</v>
      </c>
      <c r="H19" s="25">
        <f t="shared" si="1"/>
        <v>0.35764075989131305</v>
      </c>
      <c r="K19" s="4">
        <f>+D27+D37</f>
        <v>1192179</v>
      </c>
    </row>
    <row r="20" spans="1:8" ht="15">
      <c r="A20" s="34" t="s">
        <v>20</v>
      </c>
      <c r="C20" s="28"/>
      <c r="D20" s="23">
        <v>100542</v>
      </c>
      <c r="E20" s="23"/>
      <c r="F20" s="23">
        <v>68956</v>
      </c>
      <c r="G20" s="23">
        <f t="shared" si="0"/>
        <v>31586</v>
      </c>
      <c r="H20" s="25">
        <f t="shared" si="1"/>
        <v>0.45806021230929866</v>
      </c>
    </row>
    <row r="21" spans="1:8" ht="15">
      <c r="A21" s="34" t="s">
        <v>86</v>
      </c>
      <c r="C21" s="28"/>
      <c r="D21" s="23">
        <v>29577</v>
      </c>
      <c r="E21" s="23"/>
      <c r="F21" s="23">
        <v>12506</v>
      </c>
      <c r="G21" s="23">
        <f t="shared" si="0"/>
        <v>17071</v>
      </c>
      <c r="H21" s="25">
        <f t="shared" si="1"/>
        <v>1.3650247881017112</v>
      </c>
    </row>
    <row r="22" spans="1:8" ht="15">
      <c r="A22" s="34" t="s">
        <v>21</v>
      </c>
      <c r="C22" s="28"/>
      <c r="D22" s="23">
        <v>508318</v>
      </c>
      <c r="E22" s="23"/>
      <c r="F22" s="23">
        <v>266242</v>
      </c>
      <c r="G22" s="23">
        <f t="shared" si="0"/>
        <v>242076</v>
      </c>
      <c r="H22" s="25">
        <f t="shared" si="1"/>
        <v>0.9092329534784144</v>
      </c>
    </row>
    <row r="23" spans="1:8" ht="15">
      <c r="A23" s="34" t="s">
        <v>22</v>
      </c>
      <c r="C23" s="28"/>
      <c r="D23" s="23">
        <v>18196</v>
      </c>
      <c r="E23" s="23"/>
      <c r="F23" s="23">
        <v>22504</v>
      </c>
      <c r="G23" s="23">
        <f t="shared" si="0"/>
        <v>-4308</v>
      </c>
      <c r="H23" s="25">
        <f t="shared" si="1"/>
        <v>-0.19143263419836473</v>
      </c>
    </row>
    <row r="24" spans="1:8" ht="25.5" customHeight="1" hidden="1">
      <c r="A24" s="36" t="s">
        <v>23</v>
      </c>
      <c r="C24" s="28"/>
      <c r="D24" s="23"/>
      <c r="E24" s="23"/>
      <c r="F24" s="23"/>
      <c r="G24" s="23">
        <f t="shared" si="0"/>
        <v>0</v>
      </c>
      <c r="H24" s="25" t="e">
        <f t="shared" si="1"/>
        <v>#DIV/0!</v>
      </c>
    </row>
    <row r="25" spans="1:8" ht="15.75" customHeight="1">
      <c r="A25" s="36" t="s">
        <v>24</v>
      </c>
      <c r="C25" s="28"/>
      <c r="D25" s="23">
        <v>40807</v>
      </c>
      <c r="E25" s="23"/>
      <c r="F25" s="23">
        <v>39670</v>
      </c>
      <c r="G25" s="23">
        <f t="shared" si="0"/>
        <v>1137</v>
      </c>
      <c r="H25" s="25">
        <f t="shared" si="1"/>
        <v>0.028661457020418453</v>
      </c>
    </row>
    <row r="26" spans="1:8" ht="15">
      <c r="A26" s="34" t="s">
        <v>25</v>
      </c>
      <c r="C26" s="28"/>
      <c r="D26" s="23">
        <f>21069-759</f>
        <v>20310</v>
      </c>
      <c r="E26" s="23"/>
      <c r="F26" s="23">
        <v>606</v>
      </c>
      <c r="G26" s="23">
        <f t="shared" si="0"/>
        <v>19704</v>
      </c>
      <c r="H26" s="25">
        <f t="shared" si="1"/>
        <v>32.51485148514851</v>
      </c>
    </row>
    <row r="27" spans="1:8" ht="15">
      <c r="A27" s="38" t="s">
        <v>26</v>
      </c>
      <c r="B27" s="40"/>
      <c r="C27" s="31"/>
      <c r="D27" s="39">
        <f>SUM(D19:D26)</f>
        <v>1191420</v>
      </c>
      <c r="E27" s="39">
        <f>SUM(E19:E26)</f>
        <v>0</v>
      </c>
      <c r="F27" s="39">
        <f>SUM(F19:F26)</f>
        <v>759376</v>
      </c>
      <c r="G27" s="40">
        <f t="shared" si="0"/>
        <v>432044</v>
      </c>
      <c r="H27" s="41">
        <f t="shared" si="1"/>
        <v>0.5689460820463117</v>
      </c>
    </row>
    <row r="28" spans="1:8" ht="15.75" thickBot="1">
      <c r="A28" s="38" t="s">
        <v>27</v>
      </c>
      <c r="B28" s="45"/>
      <c r="C28" s="46"/>
      <c r="D28" s="44"/>
      <c r="E28" s="45">
        <v>1801218322.27</v>
      </c>
      <c r="F28" s="44"/>
      <c r="G28" s="44"/>
      <c r="H28" s="33"/>
    </row>
    <row r="29" spans="1:8" ht="15">
      <c r="A29" s="34" t="s">
        <v>19</v>
      </c>
      <c r="B29" s="47"/>
      <c r="D29" s="23">
        <v>1156938</v>
      </c>
      <c r="E29" s="37"/>
      <c r="F29" s="23">
        <v>1200673</v>
      </c>
      <c r="G29" s="23">
        <f aca="true" t="shared" si="2" ref="G29:G34">+D29-F29</f>
        <v>-43735</v>
      </c>
      <c r="H29" s="25">
        <f aca="true" t="shared" si="3" ref="H29:H34">+G29/F29</f>
        <v>-0.036425404752168156</v>
      </c>
    </row>
    <row r="30" spans="1:8" ht="15">
      <c r="A30" s="34" t="s">
        <v>20</v>
      </c>
      <c r="B30" s="47"/>
      <c r="D30" s="23">
        <v>215416</v>
      </c>
      <c r="E30" s="37"/>
      <c r="F30" s="23">
        <v>227034</v>
      </c>
      <c r="G30" s="23">
        <f t="shared" si="2"/>
        <v>-11618</v>
      </c>
      <c r="H30" s="25">
        <f t="shared" si="3"/>
        <v>-0.051172952068853125</v>
      </c>
    </row>
    <row r="31" spans="1:12" ht="15">
      <c r="A31" s="34" t="s">
        <v>87</v>
      </c>
      <c r="B31" s="47"/>
      <c r="D31" s="23">
        <v>31891</v>
      </c>
      <c r="E31" s="37"/>
      <c r="F31" s="23">
        <v>45722</v>
      </c>
      <c r="G31" s="23">
        <f t="shared" si="2"/>
        <v>-13831</v>
      </c>
      <c r="H31" s="25">
        <f t="shared" si="3"/>
        <v>-0.3025020777743756</v>
      </c>
      <c r="K31" s="4" t="s">
        <v>95</v>
      </c>
      <c r="L31" s="4" t="s">
        <v>96</v>
      </c>
    </row>
    <row r="32" spans="1:12" ht="15">
      <c r="A32" s="34" t="s">
        <v>21</v>
      </c>
      <c r="B32" s="47"/>
      <c r="D32" s="23">
        <v>189413</v>
      </c>
      <c r="E32" s="37"/>
      <c r="F32" s="23">
        <v>178057</v>
      </c>
      <c r="G32" s="23">
        <f t="shared" si="2"/>
        <v>11356</v>
      </c>
      <c r="H32" s="25">
        <f t="shared" si="3"/>
        <v>0.06377732973149047</v>
      </c>
      <c r="J32" s="4">
        <v>3556187915</v>
      </c>
      <c r="K32" s="4">
        <v>15790726601.57</v>
      </c>
      <c r="L32" s="4">
        <v>664871505.25</v>
      </c>
    </row>
    <row r="33" spans="1:12" ht="15" customHeight="1">
      <c r="A33" s="36" t="s">
        <v>28</v>
      </c>
      <c r="B33" s="47"/>
      <c r="D33" s="35">
        <v>156959</v>
      </c>
      <c r="E33" s="35"/>
      <c r="F33" s="35">
        <v>79550</v>
      </c>
      <c r="G33" s="37">
        <f t="shared" si="2"/>
        <v>77409</v>
      </c>
      <c r="H33" s="114">
        <f t="shared" si="3"/>
        <v>0.9730861093651791</v>
      </c>
      <c r="J33" s="4">
        <v>879156152.5</v>
      </c>
      <c r="K33" s="4">
        <v>879156152.5</v>
      </c>
      <c r="L33" s="4">
        <v>13690595181.3</v>
      </c>
    </row>
    <row r="34" spans="1:12" ht="30" customHeight="1">
      <c r="A34" s="48" t="s">
        <v>29</v>
      </c>
      <c r="B34" s="49"/>
      <c r="C34" s="50"/>
      <c r="D34" s="40">
        <f>SUM(D29:D33)</f>
        <v>1750617</v>
      </c>
      <c r="E34" s="42"/>
      <c r="F34" s="40">
        <f>SUM(F29:F33)</f>
        <v>1731036</v>
      </c>
      <c r="G34" s="115">
        <f t="shared" si="2"/>
        <v>19581</v>
      </c>
      <c r="H34" s="41">
        <f t="shared" si="3"/>
        <v>0.01131172315307134</v>
      </c>
      <c r="J34" s="4">
        <v>1241787147.64</v>
      </c>
      <c r="K34" s="4">
        <v>1241787147.64</v>
      </c>
      <c r="L34" s="4">
        <v>3556187915.16</v>
      </c>
    </row>
    <row r="35" spans="1:12" ht="15">
      <c r="A35" s="38" t="s">
        <v>30</v>
      </c>
      <c r="B35" s="49"/>
      <c r="C35" s="50"/>
      <c r="D35" s="40">
        <f>+D16-D27-D34</f>
        <v>1597585</v>
      </c>
      <c r="E35" s="40" t="e">
        <f>+E16-E27-E28</f>
        <v>#REF!</v>
      </c>
      <c r="F35" s="40">
        <f>+F16-F27-F34</f>
        <v>1286581</v>
      </c>
      <c r="G35" s="40">
        <f t="shared" si="0"/>
        <v>311004</v>
      </c>
      <c r="H35" s="41">
        <f t="shared" si="1"/>
        <v>0.24172904776302465</v>
      </c>
      <c r="J35" s="4">
        <f>+J32-J33-J34</f>
        <v>1435244614.86</v>
      </c>
      <c r="K35" s="4">
        <f>SUM(K32:K34)</f>
        <v>17911669901.71</v>
      </c>
      <c r="L35" s="4">
        <f>SUM(L32:L34)</f>
        <v>17911654601.71</v>
      </c>
    </row>
    <row r="36" spans="1:12" ht="15">
      <c r="A36" s="51" t="s">
        <v>31</v>
      </c>
      <c r="B36" s="52"/>
      <c r="C36" s="43"/>
      <c r="D36" s="44">
        <v>57760</v>
      </c>
      <c r="E36" s="44"/>
      <c r="F36" s="44">
        <v>57803</v>
      </c>
      <c r="G36" s="44">
        <f t="shared" si="0"/>
        <v>-43</v>
      </c>
      <c r="H36" s="33">
        <f t="shared" si="1"/>
        <v>-0.0007439060256388077</v>
      </c>
      <c r="L36" s="4">
        <f>+L35-K35</f>
        <v>-15300</v>
      </c>
    </row>
    <row r="37" spans="1:8" ht="15">
      <c r="A37" s="51" t="s">
        <v>32</v>
      </c>
      <c r="B37" s="52"/>
      <c r="C37" s="53"/>
      <c r="D37" s="44">
        <v>759</v>
      </c>
      <c r="E37" s="54"/>
      <c r="F37" s="44">
        <v>736</v>
      </c>
      <c r="G37" s="44">
        <f t="shared" si="0"/>
        <v>23</v>
      </c>
      <c r="H37" s="33">
        <f t="shared" si="1"/>
        <v>0.03125</v>
      </c>
    </row>
    <row r="38" spans="1:11" ht="15.75" thickBot="1">
      <c r="A38" s="38" t="s">
        <v>33</v>
      </c>
      <c r="B38" s="49"/>
      <c r="C38" s="50"/>
      <c r="D38" s="55">
        <f>+D35+D36-D37</f>
        <v>1654586</v>
      </c>
      <c r="E38" s="55" t="e">
        <f>+E35+E36-E37</f>
        <v>#REF!</v>
      </c>
      <c r="F38" s="55">
        <f>+F35+F36-F37</f>
        <v>1343648</v>
      </c>
      <c r="G38" s="40">
        <f t="shared" si="0"/>
        <v>310938</v>
      </c>
      <c r="H38" s="41">
        <f t="shared" si="1"/>
        <v>0.231413286813213</v>
      </c>
      <c r="J38" s="4">
        <v>3556187915.16</v>
      </c>
      <c r="K38" s="4">
        <v>879156152.5</v>
      </c>
    </row>
    <row r="39" spans="1:11" ht="15.75" thickTop="1">
      <c r="A39" s="34"/>
      <c r="B39" s="47"/>
      <c r="D39" s="47"/>
      <c r="K39" s="4">
        <v>1241787147.64</v>
      </c>
    </row>
    <row r="40" spans="6:11" ht="15">
      <c r="F40" s="4">
        <f>1343648-F38</f>
        <v>0</v>
      </c>
      <c r="K40" s="4">
        <f>SUM(K38:K39)</f>
        <v>2120943300.14</v>
      </c>
    </row>
    <row r="41" ht="15">
      <c r="K41" s="4">
        <f>+J38-K40</f>
        <v>1435244615.0199997</v>
      </c>
    </row>
    <row r="42" spans="1:10" ht="15">
      <c r="A42" s="56" t="s">
        <v>34</v>
      </c>
      <c r="B42" s="56"/>
      <c r="D42" s="56"/>
      <c r="E42" s="57" t="s">
        <v>35</v>
      </c>
      <c r="F42" s="56" t="s">
        <v>35</v>
      </c>
      <c r="G42" s="56"/>
      <c r="J42" s="4">
        <f>+K32</f>
        <v>15790726601.57</v>
      </c>
    </row>
    <row r="43" spans="1:11" ht="15">
      <c r="A43" s="56" t="s">
        <v>36</v>
      </c>
      <c r="B43" s="56"/>
      <c r="D43" s="56"/>
      <c r="E43" s="57" t="s">
        <v>37</v>
      </c>
      <c r="F43" s="56" t="s">
        <v>37</v>
      </c>
      <c r="G43" s="56"/>
      <c r="K43" s="4">
        <f>+L33+K41</f>
        <v>15125839796.32</v>
      </c>
    </row>
    <row r="44" spans="1:11" ht="15">
      <c r="A44" s="56"/>
      <c r="B44" s="56"/>
      <c r="D44" s="56"/>
      <c r="E44" s="56"/>
      <c r="F44" s="56"/>
      <c r="G44" s="56"/>
      <c r="K44" s="4">
        <f>+L32</f>
        <v>664871505.25</v>
      </c>
    </row>
    <row r="45" spans="1:11" ht="15">
      <c r="A45" s="56"/>
      <c r="B45" s="56"/>
      <c r="D45" s="56"/>
      <c r="E45" s="56"/>
      <c r="F45" s="56"/>
      <c r="G45" s="56"/>
      <c r="K45" s="4">
        <f>+K44+K43</f>
        <v>15790711301.57</v>
      </c>
    </row>
    <row r="46" spans="1:11" ht="15">
      <c r="A46" s="56"/>
      <c r="B46" s="56"/>
      <c r="D46" s="56"/>
      <c r="E46" s="56"/>
      <c r="F46" s="56"/>
      <c r="G46" s="56"/>
      <c r="K46" s="4">
        <f>+K45-J42</f>
        <v>-15300</v>
      </c>
    </row>
    <row r="47" spans="1:7" ht="15">
      <c r="A47" s="56"/>
      <c r="B47" s="56"/>
      <c r="D47" s="56"/>
      <c r="E47" s="56"/>
      <c r="F47" s="56"/>
      <c r="G47" s="56"/>
    </row>
    <row r="48" spans="1:7" ht="15">
      <c r="A48" s="56"/>
      <c r="B48" s="56"/>
      <c r="D48" s="56"/>
      <c r="E48" s="56"/>
      <c r="F48" s="56"/>
      <c r="G48" s="56"/>
    </row>
    <row r="49" spans="1:7" ht="15">
      <c r="A49" s="56"/>
      <c r="B49" s="56"/>
      <c r="D49" s="56"/>
      <c r="E49" s="56"/>
      <c r="F49" s="56"/>
      <c r="G49" s="56"/>
    </row>
    <row r="50" spans="1:7" ht="15">
      <c r="A50" s="56"/>
      <c r="B50" s="56"/>
      <c r="D50" s="56"/>
      <c r="E50" s="56"/>
      <c r="F50" s="56"/>
      <c r="G50" s="56"/>
    </row>
    <row r="51" spans="1:7" ht="15">
      <c r="A51" s="56"/>
      <c r="B51" s="56"/>
      <c r="D51" s="56"/>
      <c r="E51" s="56"/>
      <c r="F51" s="56"/>
      <c r="G51" s="56"/>
    </row>
    <row r="52" spans="1:7" ht="15">
      <c r="A52" s="56"/>
      <c r="B52" s="56"/>
      <c r="D52" s="56"/>
      <c r="E52" s="56"/>
      <c r="F52" s="56"/>
      <c r="G52" s="56"/>
    </row>
    <row r="53" spans="1:7" ht="15">
      <c r="A53" s="56"/>
      <c r="B53" s="56"/>
      <c r="D53" s="56"/>
      <c r="E53" s="56"/>
      <c r="F53" s="56"/>
      <c r="G53" s="56"/>
    </row>
    <row r="54" spans="1:7" ht="15">
      <c r="A54" s="56"/>
      <c r="B54" s="56"/>
      <c r="D54" s="56"/>
      <c r="E54" s="56"/>
      <c r="F54" s="56"/>
      <c r="G54" s="56"/>
    </row>
  </sheetData>
  <sheetProtection/>
  <mergeCells count="1"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70">
      <selection activeCell="I83" sqref="I83"/>
    </sheetView>
  </sheetViews>
  <sheetFormatPr defaultColWidth="11.421875" defaultRowHeight="15"/>
  <cols>
    <col min="1" max="1" width="32.28125" style="61" customWidth="1"/>
    <col min="2" max="2" width="2.7109375" style="23" customWidth="1"/>
    <col min="3" max="3" width="2.7109375" style="62" customWidth="1"/>
    <col min="4" max="4" width="14.140625" style="23" customWidth="1"/>
    <col min="5" max="5" width="15.421875" style="23" hidden="1" customWidth="1"/>
    <col min="6" max="6" width="15.28125" style="23" customWidth="1"/>
    <col min="7" max="7" width="13.140625" style="23" customWidth="1"/>
    <col min="8" max="8" width="9.28125" style="63" customWidth="1"/>
    <col min="9" max="9" width="11.421875" style="61" customWidth="1"/>
    <col min="10" max="10" width="13.8515625" style="61" customWidth="1"/>
    <col min="11" max="16384" width="11.421875" style="61" customWidth="1"/>
  </cols>
  <sheetData>
    <row r="1" spans="1:17" ht="15">
      <c r="A1" s="58" t="s">
        <v>38</v>
      </c>
      <c r="B1" s="59"/>
      <c r="C1" s="59"/>
      <c r="D1" s="59"/>
      <c r="E1" s="59"/>
      <c r="F1" s="59"/>
      <c r="G1" s="59"/>
      <c r="H1" s="60"/>
      <c r="K1" s="23"/>
      <c r="L1" s="62"/>
      <c r="M1" s="23"/>
      <c r="N1" s="23"/>
      <c r="O1" s="23"/>
      <c r="P1" s="23"/>
      <c r="Q1" s="63"/>
    </row>
    <row r="2" spans="1:17" ht="29.25" customHeight="1" thickBot="1">
      <c r="A2" s="64" t="s">
        <v>1</v>
      </c>
      <c r="B2" s="65"/>
      <c r="C2" s="65"/>
      <c r="D2" s="6"/>
      <c r="E2" s="6"/>
      <c r="F2" s="6"/>
      <c r="G2" s="6"/>
      <c r="H2" s="7"/>
      <c r="J2" s="66"/>
      <c r="K2" s="66"/>
      <c r="L2" s="66"/>
      <c r="M2" s="66"/>
      <c r="N2" s="66"/>
      <c r="O2" s="66"/>
      <c r="P2" s="66"/>
      <c r="Q2" s="66"/>
    </row>
    <row r="3" spans="1:17" ht="15" customHeight="1">
      <c r="A3" s="67" t="s">
        <v>2</v>
      </c>
      <c r="B3" s="68"/>
      <c r="C3" s="126" t="s">
        <v>3</v>
      </c>
      <c r="D3" s="121" t="s">
        <v>4</v>
      </c>
      <c r="E3" s="122"/>
      <c r="F3" s="122"/>
      <c r="G3" s="123"/>
      <c r="H3" s="125"/>
      <c r="J3" s="69"/>
      <c r="K3" s="69"/>
      <c r="L3" s="69"/>
      <c r="M3" s="69"/>
      <c r="N3" s="69"/>
      <c r="O3" s="69"/>
      <c r="P3" s="69"/>
      <c r="Q3" s="69"/>
    </row>
    <row r="4" spans="1:17" ht="15" customHeight="1">
      <c r="A4" s="11" t="s">
        <v>88</v>
      </c>
      <c r="B4" s="134">
        <v>1</v>
      </c>
      <c r="C4" s="135"/>
      <c r="D4" s="124">
        <v>40508</v>
      </c>
      <c r="E4" s="118"/>
      <c r="F4" s="118"/>
      <c r="G4" s="119"/>
      <c r="H4" s="127"/>
      <c r="J4" s="69"/>
      <c r="K4" s="69"/>
      <c r="L4" s="69"/>
      <c r="M4" s="69"/>
      <c r="N4" s="69"/>
      <c r="O4" s="69"/>
      <c r="P4" s="69"/>
      <c r="Q4" s="69"/>
    </row>
    <row r="5" spans="1:17" ht="15" customHeight="1">
      <c r="A5" s="108"/>
      <c r="B5" s="109"/>
      <c r="C5" s="110"/>
      <c r="D5" s="111"/>
      <c r="E5" s="112"/>
      <c r="F5" s="112"/>
      <c r="G5" s="113"/>
      <c r="H5" s="114"/>
      <c r="J5" s="69"/>
      <c r="K5" s="69"/>
      <c r="L5" s="69"/>
      <c r="M5" s="69"/>
      <c r="N5" s="69"/>
      <c r="O5" s="69"/>
      <c r="P5" s="69"/>
      <c r="Q5" s="69"/>
    </row>
    <row r="6" spans="1:17" ht="17.25" customHeight="1">
      <c r="A6" s="12" t="s">
        <v>98</v>
      </c>
      <c r="B6" s="12"/>
      <c r="C6" s="12"/>
      <c r="D6" s="12"/>
      <c r="E6" s="12"/>
      <c r="F6" s="12"/>
      <c r="G6" s="12"/>
      <c r="H6" s="12"/>
      <c r="J6" s="69"/>
      <c r="K6" s="69"/>
      <c r="L6" s="69"/>
      <c r="M6" s="69"/>
      <c r="N6" s="69"/>
      <c r="O6" s="69"/>
      <c r="P6" s="69"/>
      <c r="Q6" s="69"/>
    </row>
    <row r="7" spans="1:17" ht="12" customHeight="1">
      <c r="A7" s="12"/>
      <c r="B7" s="12"/>
      <c r="C7" s="12"/>
      <c r="D7" s="12"/>
      <c r="E7" s="12"/>
      <c r="F7" s="12"/>
      <c r="G7" s="133" t="s">
        <v>83</v>
      </c>
      <c r="H7" s="133"/>
      <c r="J7" s="69"/>
      <c r="K7" s="69"/>
      <c r="L7" s="69"/>
      <c r="M7" s="69"/>
      <c r="N7" s="69"/>
      <c r="O7" s="69"/>
      <c r="P7" s="69"/>
      <c r="Q7" s="69"/>
    </row>
    <row r="8" spans="1:8" ht="15" customHeight="1">
      <c r="A8" s="16" t="s">
        <v>5</v>
      </c>
      <c r="B8" s="16"/>
      <c r="C8" s="16"/>
      <c r="D8" s="16"/>
      <c r="E8" s="16"/>
      <c r="F8" s="16"/>
      <c r="G8" s="16"/>
      <c r="H8" s="16"/>
    </row>
    <row r="9" spans="3:8" ht="14.25" customHeight="1">
      <c r="C9" s="70" t="s">
        <v>7</v>
      </c>
      <c r="D9" s="71">
        <v>2011</v>
      </c>
      <c r="E9" s="71">
        <v>2008</v>
      </c>
      <c r="F9" s="71">
        <v>2010</v>
      </c>
      <c r="G9" s="72" t="s">
        <v>8</v>
      </c>
      <c r="H9" s="73" t="s">
        <v>9</v>
      </c>
    </row>
    <row r="10" spans="1:8" ht="15">
      <c r="A10" s="74" t="s">
        <v>39</v>
      </c>
      <c r="B10" s="40"/>
      <c r="C10" s="75"/>
      <c r="D10" s="40"/>
      <c r="E10" s="44"/>
      <c r="F10" s="44"/>
      <c r="G10" s="44"/>
      <c r="H10" s="76"/>
    </row>
    <row r="11" spans="1:8" ht="15">
      <c r="A11" s="74"/>
      <c r="B11" s="40"/>
      <c r="C11" s="75"/>
      <c r="D11" s="40"/>
      <c r="E11" s="44"/>
      <c r="F11" s="44"/>
      <c r="G11" s="44"/>
      <c r="H11" s="76"/>
    </row>
    <row r="12" spans="1:4" ht="15">
      <c r="A12" s="77" t="s">
        <v>75</v>
      </c>
      <c r="B12" s="78"/>
      <c r="C12" s="79"/>
      <c r="D12" s="78"/>
    </row>
    <row r="13" spans="1:10" ht="12.75" customHeight="1">
      <c r="A13" s="61" t="s">
        <v>76</v>
      </c>
      <c r="C13" s="80"/>
      <c r="D13" s="23">
        <v>1030</v>
      </c>
      <c r="E13" s="23">
        <v>45990</v>
      </c>
      <c r="F13" s="23">
        <v>1149</v>
      </c>
      <c r="G13" s="23">
        <f aca="true" t="shared" si="0" ref="G13:G19">+D13-F13</f>
        <v>-119</v>
      </c>
      <c r="H13" s="116">
        <f aca="true" t="shared" si="1" ref="H13:H19">+G13/F13</f>
        <v>-0.10356832027850305</v>
      </c>
      <c r="J13" s="81"/>
    </row>
    <row r="14" spans="1:10" ht="15" customHeight="1">
      <c r="A14" s="82" t="s">
        <v>77</v>
      </c>
      <c r="B14" s="83"/>
      <c r="C14" s="80"/>
      <c r="D14" s="23">
        <v>2781533</v>
      </c>
      <c r="E14" s="23">
        <v>1090518617.52</v>
      </c>
      <c r="F14" s="23">
        <v>1957925</v>
      </c>
      <c r="G14" s="23">
        <f t="shared" si="0"/>
        <v>823608</v>
      </c>
      <c r="H14" s="63">
        <f t="shared" si="1"/>
        <v>0.4206534979634051</v>
      </c>
      <c r="J14" s="81"/>
    </row>
    <row r="15" spans="1:10" ht="15">
      <c r="A15" s="61" t="s">
        <v>40</v>
      </c>
      <c r="C15" s="80"/>
      <c r="D15" s="23">
        <v>0</v>
      </c>
      <c r="E15" s="23">
        <v>190178370.01</v>
      </c>
      <c r="F15" s="23">
        <v>520</v>
      </c>
      <c r="G15" s="23">
        <f t="shared" si="0"/>
        <v>-520</v>
      </c>
      <c r="H15" s="63">
        <f t="shared" si="1"/>
        <v>-1</v>
      </c>
      <c r="J15" s="81"/>
    </row>
    <row r="16" spans="1:10" ht="15">
      <c r="A16" s="61" t="s">
        <v>41</v>
      </c>
      <c r="C16" s="80"/>
      <c r="D16" s="23">
        <v>113830</v>
      </c>
      <c r="E16" s="23">
        <v>1629024848.94</v>
      </c>
      <c r="F16" s="23">
        <f>237864-3248</f>
        <v>234616</v>
      </c>
      <c r="G16" s="23">
        <f t="shared" si="0"/>
        <v>-120786</v>
      </c>
      <c r="H16" s="63">
        <f t="shared" si="1"/>
        <v>-0.5148242234118731</v>
      </c>
      <c r="J16" s="81"/>
    </row>
    <row r="17" spans="1:10" ht="29.25" customHeight="1">
      <c r="A17" s="82" t="s">
        <v>78</v>
      </c>
      <c r="B17" s="83"/>
      <c r="C17" s="80"/>
      <c r="D17" s="23">
        <v>36865</v>
      </c>
      <c r="E17" s="23">
        <v>28382088.18</v>
      </c>
      <c r="F17" s="23">
        <v>21970</v>
      </c>
      <c r="G17" s="23">
        <f t="shared" si="0"/>
        <v>14895</v>
      </c>
      <c r="H17" s="63">
        <f t="shared" si="1"/>
        <v>0.6779699590350478</v>
      </c>
      <c r="J17" s="81"/>
    </row>
    <row r="18" spans="1:10" ht="15">
      <c r="A18" s="61" t="s">
        <v>80</v>
      </c>
      <c r="C18" s="80"/>
      <c r="D18" s="35">
        <v>45119</v>
      </c>
      <c r="E18" s="35">
        <v>45268761.93</v>
      </c>
      <c r="F18" s="35">
        <v>88161</v>
      </c>
      <c r="G18" s="35">
        <f t="shared" si="0"/>
        <v>-43042</v>
      </c>
      <c r="H18" s="84">
        <f t="shared" si="1"/>
        <v>-0.48822041492269824</v>
      </c>
      <c r="J18" s="81"/>
    </row>
    <row r="19" spans="1:10" ht="14.25" customHeight="1">
      <c r="A19" s="85" t="s">
        <v>43</v>
      </c>
      <c r="B19" s="86"/>
      <c r="C19" s="87"/>
      <c r="D19" s="44">
        <f>SUM(D13:D18)</f>
        <v>2978377</v>
      </c>
      <c r="E19" s="44">
        <v>2983418676.58</v>
      </c>
      <c r="F19" s="44">
        <f>SUM(F13:F18)</f>
        <v>2304341</v>
      </c>
      <c r="G19" s="44">
        <f t="shared" si="0"/>
        <v>674036</v>
      </c>
      <c r="H19" s="76">
        <f t="shared" si="1"/>
        <v>0.2925070551624087</v>
      </c>
      <c r="J19" s="81"/>
    </row>
    <row r="20" spans="1:10" ht="14.25" customHeight="1">
      <c r="A20" s="85"/>
      <c r="B20" s="86"/>
      <c r="C20" s="87"/>
      <c r="D20" s="44"/>
      <c r="E20" s="44"/>
      <c r="F20" s="44"/>
      <c r="G20" s="44"/>
      <c r="H20" s="76"/>
      <c r="J20" s="81"/>
    </row>
    <row r="21" spans="1:10" ht="15">
      <c r="A21" s="77" t="s">
        <v>44</v>
      </c>
      <c r="B21" s="78"/>
      <c r="C21" s="88"/>
      <c r="J21" s="81"/>
    </row>
    <row r="22" spans="1:10" ht="15">
      <c r="A22" s="61" t="s">
        <v>41</v>
      </c>
      <c r="B22" s="78"/>
      <c r="C22" s="88"/>
      <c r="F22" s="23">
        <v>3248</v>
      </c>
      <c r="G22" s="23">
        <f>+D22-F22</f>
        <v>-3248</v>
      </c>
      <c r="H22" s="63">
        <f>+G22/F22</f>
        <v>-1</v>
      </c>
      <c r="J22" s="81"/>
    </row>
    <row r="23" spans="1:10" ht="15" hidden="1">
      <c r="A23" s="61" t="s">
        <v>45</v>
      </c>
      <c r="B23" s="78"/>
      <c r="C23" s="88"/>
      <c r="D23" s="23">
        <v>0</v>
      </c>
      <c r="G23" s="23">
        <f aca="true" t="shared" si="2" ref="G23:G30">+D23-F23</f>
        <v>0</v>
      </c>
      <c r="H23" s="63" t="e">
        <f aca="true" t="shared" si="3" ref="H23:H30">+G23/F23</f>
        <v>#DIV/0!</v>
      </c>
      <c r="J23" s="81"/>
    </row>
    <row r="24" spans="1:10" ht="15" hidden="1">
      <c r="A24" s="61" t="s">
        <v>46</v>
      </c>
      <c r="B24" s="78"/>
      <c r="C24" s="88"/>
      <c r="D24" s="23">
        <v>0</v>
      </c>
      <c r="G24" s="23">
        <f t="shared" si="2"/>
        <v>0</v>
      </c>
      <c r="H24" s="107"/>
      <c r="J24" s="81"/>
    </row>
    <row r="25" spans="1:10" ht="14.25" customHeight="1">
      <c r="A25" s="82" t="s">
        <v>81</v>
      </c>
      <c r="B25" s="83"/>
      <c r="C25" s="80"/>
      <c r="D25" s="23">
        <f>SUM(D26:D35)</f>
        <v>6293021</v>
      </c>
      <c r="F25" s="23">
        <f>SUM(F26:F35)</f>
        <v>6025045</v>
      </c>
      <c r="G25" s="23">
        <f t="shared" si="2"/>
        <v>267976</v>
      </c>
      <c r="H25" s="63">
        <f t="shared" si="3"/>
        <v>0.044477012204888096</v>
      </c>
      <c r="J25" s="81"/>
    </row>
    <row r="26" spans="1:10" ht="15">
      <c r="A26" s="61" t="s">
        <v>47</v>
      </c>
      <c r="C26" s="80"/>
      <c r="D26" s="23">
        <v>575316</v>
      </c>
      <c r="F26" s="23">
        <v>575316</v>
      </c>
      <c r="G26" s="23">
        <f t="shared" si="2"/>
        <v>0</v>
      </c>
      <c r="H26" s="63">
        <f t="shared" si="3"/>
        <v>0</v>
      </c>
      <c r="J26" s="81"/>
    </row>
    <row r="27" spans="1:11" ht="14.25" customHeight="1">
      <c r="A27" s="82" t="s">
        <v>48</v>
      </c>
      <c r="B27" s="83"/>
      <c r="C27" s="80"/>
      <c r="F27" s="23">
        <v>0</v>
      </c>
      <c r="G27" s="23">
        <f t="shared" si="2"/>
        <v>0</v>
      </c>
      <c r="H27" s="63" t="e">
        <f t="shared" si="3"/>
        <v>#DIV/0!</v>
      </c>
      <c r="J27" s="81"/>
      <c r="K27" s="81"/>
    </row>
    <row r="28" spans="1:10" ht="18" customHeight="1">
      <c r="A28" s="82" t="s">
        <v>49</v>
      </c>
      <c r="B28" s="83"/>
      <c r="C28" s="80"/>
      <c r="D28" s="23">
        <v>324593</v>
      </c>
      <c r="F28" s="23">
        <v>213472</v>
      </c>
      <c r="G28" s="23">
        <f t="shared" si="2"/>
        <v>111121</v>
      </c>
      <c r="H28" s="63">
        <f t="shared" si="3"/>
        <v>0.5205413356318394</v>
      </c>
      <c r="J28" s="81"/>
    </row>
    <row r="29" spans="1:10" ht="15">
      <c r="A29" s="61" t="s">
        <v>50</v>
      </c>
      <c r="C29" s="80"/>
      <c r="D29" s="23">
        <v>5031643</v>
      </c>
      <c r="F29" s="23">
        <v>4994189</v>
      </c>
      <c r="G29" s="23">
        <f t="shared" si="2"/>
        <v>37454</v>
      </c>
      <c r="H29" s="63">
        <f t="shared" si="3"/>
        <v>0.007499515937422472</v>
      </c>
      <c r="J29" s="81"/>
    </row>
    <row r="30" spans="1:10" ht="15">
      <c r="A30" s="61" t="s">
        <v>99</v>
      </c>
      <c r="C30" s="80"/>
      <c r="D30" s="23">
        <v>0</v>
      </c>
      <c r="F30" s="23">
        <v>2296</v>
      </c>
      <c r="G30" s="23">
        <f t="shared" si="2"/>
        <v>-2296</v>
      </c>
      <c r="H30" s="63">
        <f t="shared" si="3"/>
        <v>-1</v>
      </c>
      <c r="J30" s="81"/>
    </row>
    <row r="31" spans="1:10" ht="15">
      <c r="A31" s="61" t="s">
        <v>51</v>
      </c>
      <c r="C31" s="80"/>
      <c r="D31" s="23">
        <v>49675</v>
      </c>
      <c r="F31" s="23">
        <v>49082</v>
      </c>
      <c r="G31" s="23">
        <f>+D31-F31</f>
        <v>593</v>
      </c>
      <c r="H31" s="63">
        <f>+G31/F31</f>
        <v>0.012081822256631758</v>
      </c>
      <c r="J31" s="81"/>
    </row>
    <row r="32" spans="1:10" ht="15">
      <c r="A32" s="61" t="s">
        <v>52</v>
      </c>
      <c r="C32" s="80"/>
      <c r="D32" s="23">
        <v>223009</v>
      </c>
      <c r="F32" s="23">
        <v>215048</v>
      </c>
      <c r="G32" s="23">
        <f>+D32-F31</f>
        <v>173927</v>
      </c>
      <c r="H32" s="63">
        <f>+G32/F31</f>
        <v>3.5436005052768835</v>
      </c>
      <c r="J32" s="81"/>
    </row>
    <row r="33" spans="1:10" ht="13.5" customHeight="1">
      <c r="A33" s="89" t="s">
        <v>90</v>
      </c>
      <c r="B33" s="83"/>
      <c r="C33" s="80"/>
      <c r="D33" s="23">
        <v>881883</v>
      </c>
      <c r="F33" s="23">
        <v>853445</v>
      </c>
      <c r="G33" s="23">
        <f>+D33-F32</f>
        <v>666835</v>
      </c>
      <c r="H33" s="63">
        <f>+G33/F32</f>
        <v>3.100865853204866</v>
      </c>
      <c r="J33" s="81"/>
    </row>
    <row r="34" spans="1:10" ht="15">
      <c r="A34" s="61" t="s">
        <v>53</v>
      </c>
      <c r="C34" s="80"/>
      <c r="D34" s="23">
        <v>3175</v>
      </c>
      <c r="F34" s="61">
        <v>2686</v>
      </c>
      <c r="G34" s="23">
        <f>+D34-F33</f>
        <v>-850270</v>
      </c>
      <c r="H34" s="63">
        <f>+G34/F33</f>
        <v>-0.9962797837001799</v>
      </c>
      <c r="J34" s="81"/>
    </row>
    <row r="35" spans="1:10" ht="15" customHeight="1">
      <c r="A35" s="82" t="s">
        <v>54</v>
      </c>
      <c r="B35" s="83"/>
      <c r="C35" s="80"/>
      <c r="D35" s="23">
        <v>-796273</v>
      </c>
      <c r="F35" s="23">
        <v>-880489</v>
      </c>
      <c r="G35" s="23">
        <f>-D35+F35</f>
        <v>-84216</v>
      </c>
      <c r="H35" s="63">
        <v>0.1</v>
      </c>
      <c r="J35" s="81"/>
    </row>
    <row r="36" spans="1:10" ht="15">
      <c r="A36" s="61" t="s">
        <v>42</v>
      </c>
      <c r="C36" s="80" t="s">
        <v>79</v>
      </c>
      <c r="D36" s="35">
        <v>6828221</v>
      </c>
      <c r="E36" s="35"/>
      <c r="F36" s="35">
        <f>6919169-F17-F18</f>
        <v>6809038</v>
      </c>
      <c r="G36" s="35">
        <f>+D36-F36</f>
        <v>19183</v>
      </c>
      <c r="H36" s="84">
        <f>+G36/F36</f>
        <v>0.0028172849086757924</v>
      </c>
      <c r="J36" s="81"/>
    </row>
    <row r="37" spans="1:10" ht="22.5" customHeight="1">
      <c r="A37" s="85" t="s">
        <v>55</v>
      </c>
      <c r="B37" s="86"/>
      <c r="C37" s="87"/>
      <c r="D37" s="90">
        <f>SUM(D23:D36)-D25+D22</f>
        <v>13121242</v>
      </c>
      <c r="E37" s="90">
        <v>5305947164.470001</v>
      </c>
      <c r="F37" s="90">
        <f>SUM(F23:F36)-F25+F22</f>
        <v>12837331</v>
      </c>
      <c r="G37" s="90">
        <f>+D37-F37</f>
        <v>283911</v>
      </c>
      <c r="H37" s="91">
        <f>+G37/F37</f>
        <v>0.022116045773066067</v>
      </c>
      <c r="J37" s="81"/>
    </row>
    <row r="38" spans="1:10" ht="15.75" thickBot="1">
      <c r="A38" s="74" t="s">
        <v>56</v>
      </c>
      <c r="B38" s="40"/>
      <c r="C38" s="87"/>
      <c r="D38" s="55">
        <f>+D37+D19</f>
        <v>16099619</v>
      </c>
      <c r="E38" s="55">
        <v>8289365841.050001</v>
      </c>
      <c r="F38" s="55">
        <f>+F37+F19</f>
        <v>15141672</v>
      </c>
      <c r="G38" s="55">
        <f>+D38-F38</f>
        <v>957947</v>
      </c>
      <c r="H38" s="92">
        <f>+G38/F38</f>
        <v>0.0632656023720498</v>
      </c>
      <c r="J38" s="81"/>
    </row>
    <row r="39" spans="3:10" ht="15.75" thickTop="1">
      <c r="C39" s="80"/>
      <c r="J39" s="81"/>
    </row>
    <row r="40" spans="3:10" ht="15">
      <c r="C40" s="80"/>
      <c r="J40" s="81"/>
    </row>
    <row r="41" spans="3:10" ht="15">
      <c r="C41" s="80"/>
      <c r="J41" s="81"/>
    </row>
    <row r="42" spans="3:10" ht="15">
      <c r="C42" s="80"/>
      <c r="J42" s="81"/>
    </row>
    <row r="43" spans="3:10" ht="15">
      <c r="C43" s="80"/>
      <c r="J43" s="81"/>
    </row>
    <row r="44" spans="3:10" ht="15">
      <c r="C44" s="80"/>
      <c r="J44" s="81"/>
    </row>
    <row r="45" spans="3:10" ht="15">
      <c r="C45" s="80"/>
      <c r="J45" s="81"/>
    </row>
    <row r="46" spans="3:10" ht="15">
      <c r="C46" s="80"/>
      <c r="J46" s="81"/>
    </row>
    <row r="47" spans="3:10" ht="15">
      <c r="C47" s="80"/>
      <c r="J47" s="81"/>
    </row>
    <row r="48" spans="3:10" ht="15">
      <c r="C48" s="80"/>
      <c r="J48" s="81"/>
    </row>
    <row r="49" spans="3:10" ht="15">
      <c r="C49" s="80"/>
      <c r="J49" s="81"/>
    </row>
    <row r="50" spans="3:10" ht="15">
      <c r="C50" s="80"/>
      <c r="J50" s="81"/>
    </row>
    <row r="51" spans="3:10" ht="15">
      <c r="C51" s="80"/>
      <c r="J51" s="81"/>
    </row>
    <row r="52" spans="1:10" ht="15">
      <c r="A52" s="74" t="s">
        <v>57</v>
      </c>
      <c r="B52" s="40"/>
      <c r="C52" s="87"/>
      <c r="D52" s="44"/>
      <c r="E52" s="44"/>
      <c r="F52" s="44"/>
      <c r="G52" s="44"/>
      <c r="H52" s="76"/>
      <c r="J52" s="81"/>
    </row>
    <row r="53" spans="1:10" ht="15">
      <c r="A53" s="74"/>
      <c r="B53" s="40"/>
      <c r="C53" s="87"/>
      <c r="D53" s="44"/>
      <c r="E53" s="44"/>
      <c r="F53" s="44"/>
      <c r="G53" s="44"/>
      <c r="H53" s="76"/>
      <c r="J53" s="81"/>
    </row>
    <row r="54" spans="1:10" ht="15">
      <c r="A54" s="77" t="s">
        <v>82</v>
      </c>
      <c r="B54" s="78"/>
      <c r="C54" s="88"/>
      <c r="J54" s="81"/>
    </row>
    <row r="55" spans="1:10" ht="15">
      <c r="A55" s="61" t="s">
        <v>58</v>
      </c>
      <c r="B55" s="78"/>
      <c r="C55" s="80"/>
      <c r="D55" s="23">
        <v>35000</v>
      </c>
      <c r="F55" s="23">
        <v>70000</v>
      </c>
      <c r="G55" s="23">
        <f aca="true" t="shared" si="4" ref="G55:G60">+D55-F55</f>
        <v>-35000</v>
      </c>
      <c r="H55" s="93"/>
      <c r="J55" s="81"/>
    </row>
    <row r="56" spans="1:10" ht="15">
      <c r="A56" s="61" t="s">
        <v>59</v>
      </c>
      <c r="C56" s="80"/>
      <c r="D56" s="23">
        <v>115921</v>
      </c>
      <c r="F56" s="23">
        <v>277934</v>
      </c>
      <c r="G56" s="23">
        <f t="shared" si="4"/>
        <v>-162013</v>
      </c>
      <c r="H56" s="63">
        <f>+G56/F56</f>
        <v>-0.5829189663733116</v>
      </c>
      <c r="J56" s="81"/>
    </row>
    <row r="57" spans="1:10" ht="15">
      <c r="A57" s="61" t="s">
        <v>60</v>
      </c>
      <c r="C57" s="80"/>
      <c r="D57" s="23">
        <v>13702</v>
      </c>
      <c r="F57" s="23">
        <v>121615</v>
      </c>
      <c r="G57" s="23">
        <f t="shared" si="4"/>
        <v>-107913</v>
      </c>
      <c r="H57" s="63">
        <f>+G57/F57</f>
        <v>-0.8873329770176376</v>
      </c>
      <c r="J57" s="81"/>
    </row>
    <row r="58" spans="1:10" ht="15">
      <c r="A58" s="61" t="s">
        <v>61</v>
      </c>
      <c r="C58" s="80"/>
      <c r="D58" s="23">
        <v>134134</v>
      </c>
      <c r="F58" s="23">
        <v>14311</v>
      </c>
      <c r="G58" s="23">
        <f t="shared" si="4"/>
        <v>119823</v>
      </c>
      <c r="H58" s="63">
        <f>+G58/F58</f>
        <v>8.372790161414297</v>
      </c>
      <c r="J58" s="81"/>
    </row>
    <row r="59" spans="1:10" ht="15">
      <c r="A59" s="61" t="s">
        <v>62</v>
      </c>
      <c r="C59" s="80"/>
      <c r="D59" s="23">
        <v>680</v>
      </c>
      <c r="F59" s="23">
        <v>680</v>
      </c>
      <c r="G59" s="23">
        <f t="shared" si="4"/>
        <v>0</v>
      </c>
      <c r="H59" s="63">
        <f>+G59/F59</f>
        <v>0</v>
      </c>
      <c r="J59" s="81"/>
    </row>
    <row r="60" spans="1:10" ht="15">
      <c r="A60" s="74" t="s">
        <v>63</v>
      </c>
      <c r="B60" s="44"/>
      <c r="C60" s="94"/>
      <c r="D60" s="44">
        <f>SUM(D55:D59)</f>
        <v>299437</v>
      </c>
      <c r="E60" s="44">
        <v>191830082.76999998</v>
      </c>
      <c r="F60" s="44">
        <f>SUM(F55:F59)</f>
        <v>484540</v>
      </c>
      <c r="G60" s="44">
        <f t="shared" si="4"/>
        <v>-185103</v>
      </c>
      <c r="H60" s="76">
        <f>+G60/F60</f>
        <v>-0.3820179964502415</v>
      </c>
      <c r="J60" s="81"/>
    </row>
    <row r="61" spans="1:10" ht="15">
      <c r="A61" s="95" t="s">
        <v>64</v>
      </c>
      <c r="B61" s="96"/>
      <c r="C61" s="97"/>
      <c r="D61" s="96"/>
      <c r="E61" s="96"/>
      <c r="F61" s="96"/>
      <c r="G61" s="96"/>
      <c r="H61" s="98"/>
      <c r="J61" s="81"/>
    </row>
    <row r="62" spans="1:10" ht="15">
      <c r="A62" s="61" t="s">
        <v>65</v>
      </c>
      <c r="B62" s="96"/>
      <c r="C62" s="97"/>
      <c r="D62" s="96">
        <v>455000</v>
      </c>
      <c r="E62" s="96"/>
      <c r="F62" s="96">
        <v>560000</v>
      </c>
      <c r="G62" s="96">
        <f>+D62-F62</f>
        <v>-105000</v>
      </c>
      <c r="H62" s="63">
        <f>+G62/F62</f>
        <v>-0.1875</v>
      </c>
      <c r="J62" s="81"/>
    </row>
    <row r="63" spans="1:10" ht="15">
      <c r="A63" s="74" t="s">
        <v>66</v>
      </c>
      <c r="B63" s="40"/>
      <c r="C63" s="87"/>
      <c r="D63" s="99">
        <f>+D62</f>
        <v>455000</v>
      </c>
      <c r="E63" s="100"/>
      <c r="F63" s="99">
        <f>+F62</f>
        <v>560000</v>
      </c>
      <c r="G63" s="100">
        <f>+D63-F63</f>
        <v>-105000</v>
      </c>
      <c r="H63" s="76">
        <f>+G63/F63</f>
        <v>-0.1875</v>
      </c>
      <c r="J63" s="81"/>
    </row>
    <row r="64" spans="1:14" ht="15.75" thickBot="1">
      <c r="A64" s="74" t="s">
        <v>67</v>
      </c>
      <c r="B64" s="55">
        <f>+B60</f>
        <v>0</v>
      </c>
      <c r="C64" s="101"/>
      <c r="D64" s="40">
        <f>+D63+D60</f>
        <v>754437</v>
      </c>
      <c r="E64" s="55">
        <v>191830082.76999998</v>
      </c>
      <c r="F64" s="40">
        <f>+F63+F60</f>
        <v>1044540</v>
      </c>
      <c r="G64" s="40">
        <f>+D64-F64</f>
        <v>-290103</v>
      </c>
      <c r="H64" s="102">
        <f>+G64/F64</f>
        <v>-0.2777327818944224</v>
      </c>
      <c r="J64" s="81"/>
      <c r="K64" s="63"/>
      <c r="L64" s="103"/>
      <c r="M64" s="104"/>
      <c r="N64" s="103"/>
    </row>
    <row r="65" spans="1:14" ht="15.75" thickTop="1">
      <c r="A65" s="74"/>
      <c r="B65" s="42"/>
      <c r="C65" s="101"/>
      <c r="D65" s="40"/>
      <c r="E65" s="42"/>
      <c r="F65" s="40"/>
      <c r="G65" s="40"/>
      <c r="H65" s="102"/>
      <c r="J65" s="81"/>
      <c r="K65" s="63"/>
      <c r="L65" s="103"/>
      <c r="M65" s="104"/>
      <c r="N65" s="103"/>
    </row>
    <row r="66" spans="1:14" ht="15">
      <c r="A66" s="74" t="s">
        <v>68</v>
      </c>
      <c r="B66" s="40"/>
      <c r="C66" s="87"/>
      <c r="D66" s="44"/>
      <c r="E66" s="44"/>
      <c r="F66" s="44"/>
      <c r="G66" s="44"/>
      <c r="H66" s="76"/>
      <c r="J66" s="81"/>
      <c r="L66" s="104"/>
      <c r="M66" s="104"/>
      <c r="N66" s="104"/>
    </row>
    <row r="67" spans="1:14" ht="15">
      <c r="A67" s="74"/>
      <c r="B67" s="40"/>
      <c r="C67" s="87"/>
      <c r="D67" s="44"/>
      <c r="E67" s="44"/>
      <c r="F67" s="44"/>
      <c r="G67" s="44"/>
      <c r="H67" s="76"/>
      <c r="J67" s="81"/>
      <c r="L67" s="104"/>
      <c r="M67" s="104"/>
      <c r="N67" s="104"/>
    </row>
    <row r="68" spans="1:14" ht="15">
      <c r="A68" s="61" t="s">
        <v>69</v>
      </c>
      <c r="C68" s="80"/>
      <c r="D68" s="23">
        <v>6400936</v>
      </c>
      <c r="F68" s="23">
        <v>5488944</v>
      </c>
      <c r="G68" s="23">
        <f aca="true" t="shared" si="5" ref="G68:G73">+D68-F68</f>
        <v>911992</v>
      </c>
      <c r="H68" s="63">
        <f aca="true" t="shared" si="6" ref="H68:H73">+G68/F68</f>
        <v>0.1661507204300135</v>
      </c>
      <c r="J68" s="81"/>
      <c r="L68" s="104"/>
      <c r="M68" s="104"/>
      <c r="N68" s="104"/>
    </row>
    <row r="69" spans="1:14" ht="30" customHeight="1">
      <c r="A69" s="82" t="s">
        <v>70</v>
      </c>
      <c r="B69" s="83"/>
      <c r="C69" s="80"/>
      <c r="D69" s="23">
        <f>+'EST. ACT FINAN20011-2010'!D38</f>
        <v>1654586</v>
      </c>
      <c r="E69" s="23">
        <v>1805674782</v>
      </c>
      <c r="F69" s="23">
        <f>+'EST. ACT FINAN20011-2010'!F38</f>
        <v>1343648</v>
      </c>
      <c r="G69" s="23">
        <f t="shared" si="5"/>
        <v>310938</v>
      </c>
      <c r="H69" s="63">
        <f t="shared" si="6"/>
        <v>0.231413286813213</v>
      </c>
      <c r="J69" s="81"/>
      <c r="L69" s="104"/>
      <c r="M69" s="104"/>
      <c r="N69" s="104"/>
    </row>
    <row r="70" spans="1:14" ht="15">
      <c r="A70" s="61" t="s">
        <v>71</v>
      </c>
      <c r="C70" s="80"/>
      <c r="D70" s="23">
        <v>639576</v>
      </c>
      <c r="F70" s="23">
        <v>614456</v>
      </c>
      <c r="G70" s="23">
        <f t="shared" si="5"/>
        <v>25120</v>
      </c>
      <c r="H70" s="63">
        <f t="shared" si="6"/>
        <v>0.04088169047092062</v>
      </c>
      <c r="J70" s="81"/>
      <c r="L70" s="104"/>
      <c r="M70" s="104"/>
      <c r="N70" s="104"/>
    </row>
    <row r="71" spans="1:14" ht="15">
      <c r="A71" s="61" t="s">
        <v>72</v>
      </c>
      <c r="C71" s="80"/>
      <c r="D71" s="23">
        <v>6650084</v>
      </c>
      <c r="F71" s="23">
        <v>6650084</v>
      </c>
      <c r="G71" s="23">
        <f t="shared" si="5"/>
        <v>0</v>
      </c>
      <c r="H71" s="63">
        <f t="shared" si="6"/>
        <v>0</v>
      </c>
      <c r="J71" s="81"/>
      <c r="L71" s="104"/>
      <c r="M71" s="104"/>
      <c r="N71" s="103"/>
    </row>
    <row r="72" spans="1:11" ht="15">
      <c r="A72" s="74" t="s">
        <v>73</v>
      </c>
      <c r="B72" s="40"/>
      <c r="C72" s="87"/>
      <c r="D72" s="100">
        <f>SUM(D68:D71)</f>
        <v>15345182</v>
      </c>
      <c r="E72" s="99">
        <f>SUM(E68:E71)</f>
        <v>1805674782</v>
      </c>
      <c r="F72" s="100">
        <f>SUM(F68:F71)</f>
        <v>14097132</v>
      </c>
      <c r="G72" s="100">
        <f t="shared" si="5"/>
        <v>1248050</v>
      </c>
      <c r="H72" s="105">
        <f t="shared" si="6"/>
        <v>0.08853219222179376</v>
      </c>
      <c r="J72" s="81"/>
      <c r="K72" s="128"/>
    </row>
    <row r="73" spans="1:10" ht="15.75" thickBot="1">
      <c r="A73" s="74" t="s">
        <v>74</v>
      </c>
      <c r="B73" s="40"/>
      <c r="C73" s="87"/>
      <c r="D73" s="55">
        <f>+D72+D64</f>
        <v>16099619</v>
      </c>
      <c r="E73" s="55">
        <f>+E72+E64</f>
        <v>1997504864.77</v>
      </c>
      <c r="F73" s="55">
        <f>+F72+F64</f>
        <v>15141672</v>
      </c>
      <c r="G73" s="55">
        <f t="shared" si="5"/>
        <v>957947</v>
      </c>
      <c r="H73" s="92">
        <f t="shared" si="6"/>
        <v>0.0632656023720498</v>
      </c>
      <c r="I73" s="106"/>
      <c r="J73" s="81"/>
    </row>
    <row r="74" spans="1:10" ht="15.75" thickTop="1">
      <c r="A74" s="74"/>
      <c r="B74" s="40"/>
      <c r="C74" s="87"/>
      <c r="D74" s="42"/>
      <c r="E74" s="42"/>
      <c r="F74" s="42"/>
      <c r="G74" s="42"/>
      <c r="H74" s="129"/>
      <c r="I74" s="106"/>
      <c r="J74" s="81"/>
    </row>
    <row r="75" spans="1:10" ht="15">
      <c r="A75" s="74" t="s">
        <v>92</v>
      </c>
      <c r="B75" s="40"/>
      <c r="C75" s="87"/>
      <c r="D75" s="42"/>
      <c r="E75" s="42"/>
      <c r="F75" s="42"/>
      <c r="G75" s="42"/>
      <c r="H75" s="129"/>
      <c r="I75" s="106"/>
      <c r="J75" s="81"/>
    </row>
    <row r="76" spans="1:10" ht="15">
      <c r="A76" s="74" t="s">
        <v>91</v>
      </c>
      <c r="B76" s="40"/>
      <c r="C76" s="87"/>
      <c r="D76" s="42">
        <v>127000</v>
      </c>
      <c r="E76" s="42"/>
      <c r="F76" s="42">
        <v>0</v>
      </c>
      <c r="G76" s="100">
        <f>+D76-F76</f>
        <v>127000</v>
      </c>
      <c r="H76" s="105" t="e">
        <f>+G76/F76</f>
        <v>#DIV/0!</v>
      </c>
      <c r="I76" s="106"/>
      <c r="J76" s="81"/>
    </row>
    <row r="77" spans="1:10" ht="15">
      <c r="A77" s="74"/>
      <c r="B77" s="40"/>
      <c r="C77" s="87"/>
      <c r="D77" s="42"/>
      <c r="E77" s="42"/>
      <c r="F77" s="42"/>
      <c r="G77" s="42"/>
      <c r="H77" s="129"/>
      <c r="I77" s="106"/>
      <c r="J77" s="81"/>
    </row>
    <row r="78" spans="1:10" ht="15">
      <c r="A78" s="74" t="s">
        <v>93</v>
      </c>
      <c r="B78" s="40"/>
      <c r="C78" s="87"/>
      <c r="D78" s="42"/>
      <c r="E78" s="42"/>
      <c r="F78" s="42"/>
      <c r="G78" s="42"/>
      <c r="H78" s="129"/>
      <c r="I78" s="106"/>
      <c r="J78" s="81"/>
    </row>
    <row r="79" spans="1:10" ht="15">
      <c r="A79" s="74" t="s">
        <v>94</v>
      </c>
      <c r="B79" s="40"/>
      <c r="C79" s="87"/>
      <c r="D79" s="42">
        <v>127000</v>
      </c>
      <c r="E79" s="42"/>
      <c r="F79" s="42">
        <v>0</v>
      </c>
      <c r="G79" s="100">
        <f>+D79-F79</f>
        <v>127000</v>
      </c>
      <c r="H79" s="105" t="e">
        <f>+G79/F79</f>
        <v>#DIV/0!</v>
      </c>
      <c r="I79" s="106"/>
      <c r="J79" s="81"/>
    </row>
    <row r="80" spans="1:10" ht="15">
      <c r="A80" s="74"/>
      <c r="B80" s="40"/>
      <c r="C80" s="87"/>
      <c r="D80" s="42"/>
      <c r="E80" s="42"/>
      <c r="F80" s="42"/>
      <c r="G80" s="42"/>
      <c r="H80" s="129"/>
      <c r="I80" s="106"/>
      <c r="J80" s="81"/>
    </row>
    <row r="82" spans="4:6" ht="15">
      <c r="D82" s="130" t="e">
        <f>+#REF!-D73</f>
        <v>#REF!</v>
      </c>
      <c r="E82" s="130"/>
      <c r="F82" s="130" t="e">
        <f>+#REF!-F73</f>
        <v>#REF!</v>
      </c>
    </row>
    <row r="84" spans="1:7" ht="15">
      <c r="A84" s="61" t="s">
        <v>34</v>
      </c>
      <c r="C84" s="70"/>
      <c r="E84" s="23" t="s">
        <v>35</v>
      </c>
      <c r="F84" s="23" t="s">
        <v>35</v>
      </c>
      <c r="G84" s="57"/>
    </row>
    <row r="85" spans="1:7" ht="15.75" customHeight="1">
      <c r="A85" s="61" t="s">
        <v>36</v>
      </c>
      <c r="C85" s="70"/>
      <c r="E85" s="23" t="s">
        <v>37</v>
      </c>
      <c r="F85" s="23" t="s">
        <v>37</v>
      </c>
      <c r="G85" s="57"/>
    </row>
    <row r="86" spans="1:3" ht="15">
      <c r="A86" s="4"/>
      <c r="C86" s="70"/>
    </row>
  </sheetData>
  <sheetProtection/>
  <mergeCells count="2">
    <mergeCell ref="G7:H7"/>
    <mergeCell ref="B4:C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</dc:creator>
  <cp:keywords/>
  <dc:description/>
  <cp:lastModifiedBy>eliza</cp:lastModifiedBy>
  <cp:lastPrinted>2011-11-14T15:28:50Z</cp:lastPrinted>
  <dcterms:created xsi:type="dcterms:W3CDTF">2010-02-15T21:08:53Z</dcterms:created>
  <dcterms:modified xsi:type="dcterms:W3CDTF">2011-11-18T14:33:43Z</dcterms:modified>
  <cp:category/>
  <cp:version/>
  <cp:contentType/>
  <cp:contentStatus/>
</cp:coreProperties>
</file>