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35" windowHeight="7365" activeTab="1"/>
  </bookViews>
  <sheets>
    <sheet name="EST. ACT FINAN20011-2010" sheetId="1" r:id="rId1"/>
    <sheet name="BCE 2011-2010" sheetId="2" r:id="rId2"/>
  </sheets>
  <externalReferences>
    <externalReference r:id="rId5"/>
    <externalReference r:id="rId6"/>
  </externalReferences>
  <definedNames>
    <definedName name="_xlnm.Print_Titles" localSheetId="1">'BCE 2011-2010'!$1:$9</definedName>
  </definedNames>
  <calcPr fullCalcOnLoad="1"/>
</workbook>
</file>

<file path=xl/sharedStrings.xml><?xml version="1.0" encoding="utf-8"?>
<sst xmlns="http://schemas.openxmlformats.org/spreadsheetml/2006/main" count="130" uniqueCount="108">
  <si>
    <t>ESTADO DE ACTIVIDAD FINANCIERA,ECONOMICA Y SOCIAL</t>
  </si>
  <si>
    <t>Proceso: Gestión Financiera y Contable
Subproceso: Gestión Contable</t>
  </si>
  <si>
    <t>Código</t>
  </si>
  <si>
    <t>Versión</t>
  </si>
  <si>
    <t>Emisión</t>
  </si>
  <si>
    <t>(En miles de pesos)</t>
  </si>
  <si>
    <t>VARIACION</t>
  </si>
  <si>
    <t>Nota</t>
  </si>
  <si>
    <t>EN PESOS</t>
  </si>
  <si>
    <t>EN %</t>
  </si>
  <si>
    <t>INGRESOS</t>
  </si>
  <si>
    <t>9</t>
  </si>
  <si>
    <t xml:space="preserve">                 </t>
  </si>
  <si>
    <t>INGRESOS OPERACIONALES</t>
  </si>
  <si>
    <t>VENTA DE SERVICIOS EDUCATIVOS</t>
  </si>
  <si>
    <t>10</t>
  </si>
  <si>
    <t>DEVOLUCIONES Y DESCUENTOS</t>
  </si>
  <si>
    <t>11</t>
  </si>
  <si>
    <t>INGRESOS POR SERVICIOS EDUCATIVOS NETOS</t>
  </si>
  <si>
    <t>TRASNFERENCIAS (Nación)</t>
  </si>
  <si>
    <t>12</t>
  </si>
  <si>
    <t>TOTAL INGRESOS OPERACIONALES</t>
  </si>
  <si>
    <t>GASTOS OPERACIONALES</t>
  </si>
  <si>
    <t>14</t>
  </si>
  <si>
    <t>SUELDOS Y SALARIOS</t>
  </si>
  <si>
    <t>15</t>
  </si>
  <si>
    <t>CONSTRIBUCIONES EFECTIVAS</t>
  </si>
  <si>
    <t>16</t>
  </si>
  <si>
    <t>17</t>
  </si>
  <si>
    <t>GASTOS GENERALES</t>
  </si>
  <si>
    <t>18</t>
  </si>
  <si>
    <t>IMPUESTOS Y CONTRIBUCIONES</t>
  </si>
  <si>
    <t>PROVISIONES, AMORTIZACIONES Y DEPRECIACIONES</t>
  </si>
  <si>
    <t>TRANSFERENCIAS</t>
  </si>
  <si>
    <t>19</t>
  </si>
  <si>
    <t>OTROS GASTOS</t>
  </si>
  <si>
    <t>TOTAL GASTOS OPERACIONALES</t>
  </si>
  <si>
    <t>COSTOS  SERVICIOS  EDUCATIVOS</t>
  </si>
  <si>
    <t>20</t>
  </si>
  <si>
    <t>DEPRECIACIONES Y AMORTIZACIONES</t>
  </si>
  <si>
    <t>TOTAL COSTOS SERVICIOS EDUCATIVOS</t>
  </si>
  <si>
    <t>EXCEDENTE OPERACIONAL</t>
  </si>
  <si>
    <t>OTROS INGRESOS</t>
  </si>
  <si>
    <t>13</t>
  </si>
  <si>
    <t>OTROS EGRESOS</t>
  </si>
  <si>
    <t>EXCEDENTE DEL EJERCICIO</t>
  </si>
  <si>
    <t>MARIA CECILIA VIVAS DE VELASCO</t>
  </si>
  <si>
    <t>MARIA ELIZABETH ZULUAGA C.</t>
  </si>
  <si>
    <t>Representante Legal</t>
  </si>
  <si>
    <t>MP 50905-T</t>
  </si>
  <si>
    <t>BALANCE GENERAL</t>
  </si>
  <si>
    <t xml:space="preserve">ACTIVO </t>
  </si>
  <si>
    <t>INVERSIONES</t>
  </si>
  <si>
    <t xml:space="preserve">DEUDORES                      </t>
  </si>
  <si>
    <t>OTROS ACTIVOS</t>
  </si>
  <si>
    <t>TOTAL ACTIVO CORRIENTE</t>
  </si>
  <si>
    <t>ACTIVO NO CORRIENTE</t>
  </si>
  <si>
    <t>DEUDAS DE DIFÍCIL COBRO</t>
  </si>
  <si>
    <t>PROVISIÓN DEUDAS DE DIFÍCIL COBRO</t>
  </si>
  <si>
    <t xml:space="preserve">TERRENOS                      </t>
  </si>
  <si>
    <t>CONSTRUCCIONES EN CURSO</t>
  </si>
  <si>
    <t>BIENES MUEBLES EN BODEGA</t>
  </si>
  <si>
    <t xml:space="preserve">EDIFICACIONES                 </t>
  </si>
  <si>
    <t xml:space="preserve">MAQUINARIA Y EQUIPO           </t>
  </si>
  <si>
    <t>MUEBLES Y ENSERES</t>
  </si>
  <si>
    <t>EQ. DE COMUNICACIÓN Y COMPUTACIÓN</t>
  </si>
  <si>
    <t>EQUIPOS DE COMEDOR</t>
  </si>
  <si>
    <t>DEPRECIACIÓN ACUMULADA</t>
  </si>
  <si>
    <t>TOTAL ACTIVO NO CORRIENTE</t>
  </si>
  <si>
    <t>TOTAL ACTIVO</t>
  </si>
  <si>
    <t>PASIVO</t>
  </si>
  <si>
    <t>OPERACIONES CREDITO PUBLICO</t>
  </si>
  <si>
    <t xml:space="preserve">CUENTAS POR PAGAR             </t>
  </si>
  <si>
    <t xml:space="preserve">OBLIGACIONES LABORALES </t>
  </si>
  <si>
    <t>PASIVOS ESTIMADOS</t>
  </si>
  <si>
    <t>OTROS PASIVOS</t>
  </si>
  <si>
    <t>TOTAL PASIVO CORRIENTE</t>
  </si>
  <si>
    <t>PASIVO NO CORRIENTE</t>
  </si>
  <si>
    <t>OPERACIONES CREDITO PUBLICO L.P.</t>
  </si>
  <si>
    <t>TOTAL PASIVO NO CORRIENTE</t>
  </si>
  <si>
    <t>TOTAL PASIVO</t>
  </si>
  <si>
    <t xml:space="preserve">PATRIMONIO </t>
  </si>
  <si>
    <t xml:space="preserve">CAPITAL FISCAL                </t>
  </si>
  <si>
    <t>UTILIDAD O EXCEDENTE DEL EJERCICIO</t>
  </si>
  <si>
    <t xml:space="preserve">SUPERAVIT POR DONACIONES      </t>
  </si>
  <si>
    <t xml:space="preserve">SUPERAVIT POR VALORIZACION    </t>
  </si>
  <si>
    <t>TOTAL PATRIMONIO</t>
  </si>
  <si>
    <t>TOTAL PASIVO Y PATRIMONIO</t>
  </si>
  <si>
    <t>ACTIVO CORRIENTE</t>
  </si>
  <si>
    <t xml:space="preserve">CAJA                          </t>
  </si>
  <si>
    <t>BANCOS Y CORPORACIONES</t>
  </si>
  <si>
    <t>GASTOS PAGADOS POR ANTICIPADO</t>
  </si>
  <si>
    <t xml:space="preserve">CARGOS DIFERIDOS              </t>
  </si>
  <si>
    <t>PROPIEDADES,PLANTA Y EQUIPO</t>
  </si>
  <si>
    <t>PASIVO CORRIENTE</t>
  </si>
  <si>
    <t>Variación</t>
  </si>
  <si>
    <t>2010</t>
  </si>
  <si>
    <t>2011</t>
  </si>
  <si>
    <t>COMPARATIVO  A JUNIO 30 DE 2011-2010</t>
  </si>
  <si>
    <t>COMPARATIVO DE ENERO 1 A JUNIO 30 DE 2011-2010</t>
  </si>
  <si>
    <t>APORTES SOBRE LA NÓMINA</t>
  </si>
  <si>
    <t>APORTES SOBRE LA NOMINA</t>
  </si>
  <si>
    <t>401.01.04.03.04.03.R.06</t>
  </si>
  <si>
    <t>401.01.04.03.04.03.R.07</t>
  </si>
  <si>
    <t>CUENTAS DE ORDEN ACREEDORAS</t>
  </si>
  <si>
    <t>LITIGIOS O DEMANDAS</t>
  </si>
  <si>
    <t>RESPONSABILIDAD CONTINGENTE</t>
  </si>
  <si>
    <t>CUENTAS DE ORDEN POR CONTRA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</si>
</sst>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_ ;_ * \-#,##0_ ;_ * &quot;-&quot;??_ ;_ @_ "/>
    <numFmt numFmtId="173" formatCode="##,##0_);[Red]\(##,##0\)"/>
    <numFmt numFmtId="174" formatCode="0.0%"/>
    <numFmt numFmtId="175" formatCode="dd\-mm\-yy;@"/>
    <numFmt numFmtId="176" formatCode="_ * #,##0.0_ ;_ * \-#,##0.0_ ;_ * &quot;-&quot;??_ ;_ @_ "/>
    <numFmt numFmtId="177" formatCode="_-* #,##0_-;\-* #,##0_-;_-* &quot;-&quot;??_-;_-@_-"/>
  </numFmts>
  <fonts count="30"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Futura Bk"/>
      <family val="2"/>
    </font>
    <font>
      <sz val="10"/>
      <name val="Futura Bk"/>
      <family val="2"/>
    </font>
    <font>
      <sz val="9"/>
      <name val="Futura Bk"/>
      <family val="2"/>
    </font>
    <font>
      <sz val="8"/>
      <name val="Futura Bk"/>
      <family val="2"/>
    </font>
    <font>
      <b/>
      <sz val="9"/>
      <name val="Futura Bk"/>
      <family val="2"/>
    </font>
    <font>
      <b/>
      <sz val="8"/>
      <name val="Futura Bk"/>
      <family val="2"/>
    </font>
    <font>
      <sz val="10"/>
      <color indexed="9"/>
      <name val="Futura Bk"/>
      <family val="2"/>
    </font>
    <font>
      <sz val="7"/>
      <name val="Futura Bk"/>
      <family val="2"/>
    </font>
    <font>
      <b/>
      <sz val="7"/>
      <name val="Futura Bk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11" fillId="7" borderId="1" applyNumberFormat="0" applyAlignment="0" applyProtection="0"/>
    <xf numFmtId="0" fontId="13" fillId="16" borderId="2" applyNumberFormat="0" applyAlignment="0" applyProtection="0"/>
    <xf numFmtId="0" fontId="1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9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1" borderId="0" applyNumberFormat="0" applyBorder="0" applyAlignment="0" applyProtection="0"/>
    <xf numFmtId="0" fontId="1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7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136">
    <xf numFmtId="0" fontId="0" fillId="0" borderId="0" xfId="0" applyAlignment="1">
      <alignment/>
    </xf>
    <xf numFmtId="171" fontId="21" fillId="0" borderId="10" xfId="48" applyNumberFormat="1" applyFont="1" applyBorder="1" applyAlignment="1">
      <alignment horizontal="centerContinuous"/>
    </xf>
    <xf numFmtId="171" fontId="21" fillId="0" borderId="11" xfId="48" applyNumberFormat="1" applyFont="1" applyBorder="1" applyAlignment="1">
      <alignment horizontal="centerContinuous"/>
    </xf>
    <xf numFmtId="171" fontId="21" fillId="0" borderId="12" xfId="48" applyNumberFormat="1" applyFont="1" applyBorder="1" applyAlignment="1">
      <alignment horizontal="centerContinuous"/>
    </xf>
    <xf numFmtId="171" fontId="22" fillId="0" borderId="0" xfId="48" applyNumberFormat="1" applyFont="1" applyAlignment="1">
      <alignment/>
    </xf>
    <xf numFmtId="171" fontId="23" fillId="0" borderId="13" xfId="48" applyNumberFormat="1" applyFont="1" applyBorder="1" applyAlignment="1">
      <alignment horizontal="centerContinuous" wrapText="1"/>
    </xf>
    <xf numFmtId="171" fontId="23" fillId="0" borderId="0" xfId="48" applyNumberFormat="1" applyFont="1" applyBorder="1" applyAlignment="1">
      <alignment horizontal="centerContinuous" wrapText="1"/>
    </xf>
    <xf numFmtId="171" fontId="23" fillId="0" borderId="14" xfId="48" applyNumberFormat="1" applyFont="1" applyBorder="1" applyAlignment="1">
      <alignment horizontal="centerContinuous" wrapText="1"/>
    </xf>
    <xf numFmtId="171" fontId="23" fillId="0" borderId="15" xfId="48" applyNumberFormat="1" applyFont="1" applyBorder="1" applyAlignment="1">
      <alignment horizontal="center" wrapText="1"/>
    </xf>
    <xf numFmtId="171" fontId="24" fillId="0" borderId="15" xfId="48" applyNumberFormat="1" applyFont="1" applyBorder="1" applyAlignment="1">
      <alignment horizontal="center" wrapText="1"/>
    </xf>
    <xf numFmtId="171" fontId="24" fillId="0" borderId="15" xfId="48" applyNumberFormat="1" applyFont="1" applyBorder="1" applyAlignment="1">
      <alignment horizontal="center"/>
    </xf>
    <xf numFmtId="171" fontId="23" fillId="0" borderId="15" xfId="48" applyNumberFormat="1" applyFont="1" applyBorder="1" applyAlignment="1">
      <alignment horizontal="center"/>
    </xf>
    <xf numFmtId="171" fontId="25" fillId="0" borderId="0" xfId="48" applyNumberFormat="1" applyFont="1" applyBorder="1" applyAlignment="1">
      <alignment horizontal="centerContinuous"/>
    </xf>
    <xf numFmtId="171" fontId="21" fillId="0" borderId="0" xfId="48" applyNumberFormat="1" applyFont="1" applyAlignment="1">
      <alignment horizontal="centerContinuous"/>
    </xf>
    <xf numFmtId="171" fontId="25" fillId="0" borderId="0" xfId="48" applyNumberFormat="1" applyFont="1" applyAlignment="1">
      <alignment horizontal="centerContinuous"/>
    </xf>
    <xf numFmtId="49" fontId="26" fillId="0" borderId="0" xfId="48" applyNumberFormat="1" applyFont="1" applyAlignment="1">
      <alignment horizontal="center"/>
    </xf>
    <xf numFmtId="171" fontId="26" fillId="0" borderId="0" xfId="48" applyNumberFormat="1" applyFont="1" applyAlignment="1">
      <alignment horizontal="centerContinuous"/>
    </xf>
    <xf numFmtId="174" fontId="26" fillId="0" borderId="0" xfId="55" applyNumberFormat="1" applyFont="1" applyAlignment="1">
      <alignment horizontal="centerContinuous"/>
    </xf>
    <xf numFmtId="49" fontId="21" fillId="0" borderId="0" xfId="48" applyNumberFormat="1" applyFont="1" applyAlignment="1">
      <alignment horizontal="centerContinuous"/>
    </xf>
    <xf numFmtId="172" fontId="26" fillId="0" borderId="0" xfId="48" applyNumberFormat="1" applyFont="1" applyAlignment="1">
      <alignment horizontal="center"/>
    </xf>
    <xf numFmtId="174" fontId="26" fillId="0" borderId="0" xfId="55" applyNumberFormat="1" applyFont="1" applyAlignment="1">
      <alignment horizontal="center"/>
    </xf>
    <xf numFmtId="171" fontId="23" fillId="0" borderId="0" xfId="48" applyNumberFormat="1" applyFont="1" applyAlignment="1">
      <alignment/>
    </xf>
    <xf numFmtId="49" fontId="24" fillId="0" borderId="0" xfId="48" applyNumberFormat="1" applyFont="1" applyAlignment="1">
      <alignment horizontal="center"/>
    </xf>
    <xf numFmtId="172" fontId="22" fillId="0" borderId="0" xfId="48" applyNumberFormat="1" applyFont="1" applyAlignment="1">
      <alignment/>
    </xf>
    <xf numFmtId="172" fontId="27" fillId="0" borderId="0" xfId="48" applyNumberFormat="1" applyFont="1" applyAlignment="1">
      <alignment/>
    </xf>
    <xf numFmtId="174" fontId="22" fillId="0" borderId="0" xfId="55" applyNumberFormat="1" applyFont="1" applyAlignment="1">
      <alignment/>
    </xf>
    <xf numFmtId="171" fontId="25" fillId="0" borderId="0" xfId="48" applyNumberFormat="1" applyFont="1" applyAlignment="1">
      <alignment/>
    </xf>
    <xf numFmtId="171" fontId="21" fillId="0" borderId="0" xfId="48" applyNumberFormat="1" applyFont="1" applyAlignment="1">
      <alignment/>
    </xf>
    <xf numFmtId="49" fontId="28" fillId="0" borderId="0" xfId="48" applyNumberFormat="1" applyFont="1" applyAlignment="1">
      <alignment horizontal="center"/>
    </xf>
    <xf numFmtId="171" fontId="25" fillId="7" borderId="0" xfId="48" applyNumberFormat="1" applyFont="1" applyFill="1" applyAlignment="1">
      <alignment/>
    </xf>
    <xf numFmtId="171" fontId="21" fillId="7" borderId="0" xfId="48" applyNumberFormat="1" applyFont="1" applyFill="1" applyAlignment="1">
      <alignment/>
    </xf>
    <xf numFmtId="49" fontId="29" fillId="7" borderId="0" xfId="48" applyNumberFormat="1" applyFont="1" applyFill="1" applyAlignment="1">
      <alignment horizontal="center"/>
    </xf>
    <xf numFmtId="171" fontId="22" fillId="7" borderId="0" xfId="48" applyNumberFormat="1" applyFont="1" applyFill="1" applyAlignment="1">
      <alignment/>
    </xf>
    <xf numFmtId="174" fontId="22" fillId="7" borderId="0" xfId="55" applyNumberFormat="1" applyFont="1" applyFill="1" applyAlignment="1">
      <alignment/>
    </xf>
    <xf numFmtId="171" fontId="23" fillId="0" borderId="0" xfId="48" applyNumberFormat="1" applyFont="1" applyAlignment="1">
      <alignment horizontal="left"/>
    </xf>
    <xf numFmtId="172" fontId="22" fillId="0" borderId="16" xfId="48" applyNumberFormat="1" applyFont="1" applyBorder="1" applyAlignment="1">
      <alignment/>
    </xf>
    <xf numFmtId="171" fontId="23" fillId="0" borderId="0" xfId="48" applyNumberFormat="1" applyFont="1" applyAlignment="1">
      <alignment horizontal="left" wrapText="1"/>
    </xf>
    <xf numFmtId="172" fontId="22" fillId="0" borderId="0" xfId="48" applyNumberFormat="1" applyFont="1" applyBorder="1" applyAlignment="1">
      <alignment/>
    </xf>
    <xf numFmtId="171" fontId="25" fillId="7" borderId="0" xfId="48" applyNumberFormat="1" applyFont="1" applyFill="1" applyAlignment="1">
      <alignment horizontal="left"/>
    </xf>
    <xf numFmtId="172" fontId="21" fillId="7" borderId="17" xfId="48" applyNumberFormat="1" applyFont="1" applyFill="1" applyBorder="1" applyAlignment="1">
      <alignment/>
    </xf>
    <xf numFmtId="172" fontId="21" fillId="7" borderId="0" xfId="48" applyNumberFormat="1" applyFont="1" applyFill="1" applyAlignment="1">
      <alignment/>
    </xf>
    <xf numFmtId="174" fontId="21" fillId="7" borderId="0" xfId="55" applyNumberFormat="1" applyFont="1" applyFill="1" applyAlignment="1">
      <alignment/>
    </xf>
    <xf numFmtId="172" fontId="21" fillId="7" borderId="0" xfId="48" applyNumberFormat="1" applyFont="1" applyFill="1" applyBorder="1" applyAlignment="1">
      <alignment/>
    </xf>
    <xf numFmtId="49" fontId="28" fillId="7" borderId="0" xfId="48" applyNumberFormat="1" applyFont="1" applyFill="1" applyAlignment="1">
      <alignment horizontal="center"/>
    </xf>
    <xf numFmtId="172" fontId="22" fillId="7" borderId="0" xfId="48" applyNumberFormat="1" applyFont="1" applyFill="1" applyAlignment="1">
      <alignment/>
    </xf>
    <xf numFmtId="172" fontId="22" fillId="7" borderId="18" xfId="48" applyNumberFormat="1" applyFont="1" applyFill="1" applyBorder="1" applyAlignment="1">
      <alignment/>
    </xf>
    <xf numFmtId="49" fontId="28" fillId="7" borderId="0" xfId="48" applyNumberFormat="1" applyFont="1" applyFill="1" applyBorder="1" applyAlignment="1">
      <alignment horizontal="center"/>
    </xf>
    <xf numFmtId="171" fontId="22" fillId="0" borderId="0" xfId="48" applyNumberFormat="1" applyFont="1" applyAlignment="1">
      <alignment horizontal="left"/>
    </xf>
    <xf numFmtId="171" fontId="25" fillId="7" borderId="0" xfId="48" applyNumberFormat="1" applyFont="1" applyFill="1" applyAlignment="1">
      <alignment horizontal="left" wrapText="1"/>
    </xf>
    <xf numFmtId="171" fontId="21" fillId="7" borderId="0" xfId="48" applyNumberFormat="1" applyFont="1" applyFill="1" applyAlignment="1">
      <alignment horizontal="left"/>
    </xf>
    <xf numFmtId="49" fontId="26" fillId="7" borderId="0" xfId="48" applyNumberFormat="1" applyFont="1" applyFill="1" applyAlignment="1">
      <alignment horizontal="center"/>
    </xf>
    <xf numFmtId="171" fontId="23" fillId="7" borderId="0" xfId="48" applyNumberFormat="1" applyFont="1" applyFill="1" applyAlignment="1">
      <alignment horizontal="left"/>
    </xf>
    <xf numFmtId="171" fontId="22" fillId="7" borderId="0" xfId="48" applyNumberFormat="1" applyFont="1" applyFill="1" applyAlignment="1">
      <alignment horizontal="left"/>
    </xf>
    <xf numFmtId="49" fontId="24" fillId="7" borderId="0" xfId="48" applyNumberFormat="1" applyFont="1" applyFill="1" applyAlignment="1">
      <alignment horizontal="center"/>
    </xf>
    <xf numFmtId="172" fontId="22" fillId="7" borderId="0" xfId="48" applyNumberFormat="1" applyFont="1" applyFill="1" applyBorder="1" applyAlignment="1">
      <alignment/>
    </xf>
    <xf numFmtId="172" fontId="21" fillId="7" borderId="19" xfId="48" applyNumberFormat="1" applyFont="1" applyFill="1" applyBorder="1" applyAlignment="1">
      <alignment/>
    </xf>
    <xf numFmtId="171" fontId="24" fillId="0" borderId="0" xfId="48" applyNumberFormat="1" applyFont="1" applyAlignment="1">
      <alignment/>
    </xf>
    <xf numFmtId="172" fontId="24" fillId="0" borderId="0" xfId="48" applyNumberFormat="1" applyFont="1" applyAlignment="1">
      <alignment/>
    </xf>
    <xf numFmtId="0" fontId="25" fillId="0" borderId="10" xfId="0" applyFont="1" applyBorder="1" applyAlignment="1">
      <alignment horizontal="centerContinuous"/>
    </xf>
    <xf numFmtId="0" fontId="25" fillId="0" borderId="11" xfId="0" applyFont="1" applyBorder="1" applyAlignment="1">
      <alignment horizontal="centerContinuous"/>
    </xf>
    <xf numFmtId="0" fontId="25" fillId="0" borderId="12" xfId="0" applyFont="1" applyBorder="1" applyAlignment="1">
      <alignment horizontal="centerContinuous"/>
    </xf>
    <xf numFmtId="0" fontId="22" fillId="0" borderId="0" xfId="53" applyFont="1">
      <alignment/>
      <protection/>
    </xf>
    <xf numFmtId="49" fontId="24" fillId="0" borderId="0" xfId="48" applyNumberFormat="1" applyFont="1" applyAlignment="1">
      <alignment wrapText="1"/>
    </xf>
    <xf numFmtId="9" fontId="22" fillId="0" borderId="0" xfId="55" applyFont="1" applyAlignment="1">
      <alignment/>
    </xf>
    <xf numFmtId="171" fontId="23" fillId="0" borderId="20" xfId="48" applyNumberFormat="1" applyFont="1" applyBorder="1" applyAlignment="1">
      <alignment horizontal="centerContinuous" wrapText="1"/>
    </xf>
    <xf numFmtId="171" fontId="23" fillId="0" borderId="18" xfId="48" applyNumberFormat="1" applyFont="1" applyBorder="1" applyAlignment="1">
      <alignment horizontal="centerContinuous" wrapText="1"/>
    </xf>
    <xf numFmtId="0" fontId="21" fillId="0" borderId="0" xfId="53" applyFont="1" applyAlignment="1">
      <alignment horizontal="centerContinuous"/>
      <protection/>
    </xf>
    <xf numFmtId="171" fontId="23" fillId="0" borderId="21" xfId="48" applyNumberFormat="1" applyFont="1" applyBorder="1" applyAlignment="1">
      <alignment horizontal="center" wrapText="1"/>
    </xf>
    <xf numFmtId="171" fontId="24" fillId="0" borderId="21" xfId="48" applyNumberFormat="1" applyFont="1" applyBorder="1" applyAlignment="1">
      <alignment horizontal="center" wrapText="1"/>
    </xf>
    <xf numFmtId="0" fontId="21" fillId="0" borderId="0" xfId="53" applyFont="1" applyAlignment="1">
      <alignment horizontal="center"/>
      <protection/>
    </xf>
    <xf numFmtId="49" fontId="22" fillId="0" borderId="0" xfId="48" applyNumberFormat="1" applyFont="1" applyAlignment="1">
      <alignment wrapText="1"/>
    </xf>
    <xf numFmtId="0" fontId="21" fillId="0" borderId="0" xfId="48" applyNumberFormat="1" applyFont="1" applyAlignment="1">
      <alignment horizontal="center"/>
    </xf>
    <xf numFmtId="172" fontId="24" fillId="0" borderId="0" xfId="48" applyNumberFormat="1" applyFont="1" applyAlignment="1">
      <alignment horizontal="center"/>
    </xf>
    <xf numFmtId="9" fontId="24" fillId="0" borderId="0" xfId="55" applyFont="1" applyAlignment="1">
      <alignment horizontal="center"/>
    </xf>
    <xf numFmtId="0" fontId="21" fillId="7" borderId="0" xfId="53" applyFont="1" applyFill="1">
      <alignment/>
      <protection/>
    </xf>
    <xf numFmtId="49" fontId="26" fillId="7" borderId="0" xfId="48" applyNumberFormat="1" applyFont="1" applyFill="1" applyAlignment="1">
      <alignment wrapText="1"/>
    </xf>
    <xf numFmtId="9" fontId="22" fillId="7" borderId="0" xfId="55" applyFont="1" applyFill="1" applyAlignment="1">
      <alignment/>
    </xf>
    <xf numFmtId="0" fontId="21" fillId="0" borderId="0" xfId="53" applyFont="1">
      <alignment/>
      <protection/>
    </xf>
    <xf numFmtId="172" fontId="21" fillId="0" borderId="0" xfId="48" applyNumberFormat="1" applyFont="1" applyAlignment="1">
      <alignment/>
    </xf>
    <xf numFmtId="49" fontId="26" fillId="0" borderId="0" xfId="48" applyNumberFormat="1" applyFont="1" applyAlignment="1">
      <alignment wrapText="1"/>
    </xf>
    <xf numFmtId="49" fontId="24" fillId="0" borderId="0" xfId="48" applyNumberFormat="1" applyFont="1" applyAlignment="1">
      <alignment horizontal="center" wrapText="1"/>
    </xf>
    <xf numFmtId="172" fontId="22" fillId="0" borderId="0" xfId="53" applyNumberFormat="1" applyFont="1">
      <alignment/>
      <protection/>
    </xf>
    <xf numFmtId="0" fontId="22" fillId="0" borderId="0" xfId="53" applyFont="1" applyAlignment="1">
      <alignment wrapText="1"/>
      <protection/>
    </xf>
    <xf numFmtId="172" fontId="22" fillId="0" borderId="0" xfId="48" applyNumberFormat="1" applyFont="1" applyAlignment="1">
      <alignment wrapText="1"/>
    </xf>
    <xf numFmtId="9" fontId="22" fillId="0" borderId="16" xfId="55" applyFont="1" applyBorder="1" applyAlignment="1">
      <alignment/>
    </xf>
    <xf numFmtId="0" fontId="21" fillId="7" borderId="0" xfId="53" applyFont="1" applyFill="1" applyAlignment="1">
      <alignment wrapText="1"/>
      <protection/>
    </xf>
    <xf numFmtId="172" fontId="21" fillId="7" borderId="0" xfId="48" applyNumberFormat="1" applyFont="1" applyFill="1" applyAlignment="1">
      <alignment wrapText="1"/>
    </xf>
    <xf numFmtId="49" fontId="26" fillId="7" borderId="0" xfId="48" applyNumberFormat="1" applyFont="1" applyFill="1" applyAlignment="1">
      <alignment horizontal="center" wrapText="1"/>
    </xf>
    <xf numFmtId="49" fontId="26" fillId="0" borderId="0" xfId="48" applyNumberFormat="1" applyFont="1" applyAlignment="1">
      <alignment horizontal="center" wrapText="1"/>
    </xf>
    <xf numFmtId="0" fontId="23" fillId="0" borderId="0" xfId="53" applyFont="1" applyAlignment="1">
      <alignment wrapText="1"/>
      <protection/>
    </xf>
    <xf numFmtId="172" fontId="22" fillId="7" borderId="22" xfId="48" applyNumberFormat="1" applyFont="1" applyFill="1" applyBorder="1" applyAlignment="1">
      <alignment/>
    </xf>
    <xf numFmtId="9" fontId="22" fillId="7" borderId="22" xfId="55" applyFont="1" applyFill="1" applyBorder="1" applyAlignment="1">
      <alignment/>
    </xf>
    <xf numFmtId="9" fontId="21" fillId="7" borderId="19" xfId="55" applyFont="1" applyFill="1" applyBorder="1" applyAlignment="1">
      <alignment/>
    </xf>
    <xf numFmtId="0" fontId="22" fillId="0" borderId="0" xfId="55" applyNumberFormat="1" applyFont="1" applyAlignment="1">
      <alignment/>
    </xf>
    <xf numFmtId="49" fontId="24" fillId="7" borderId="0" xfId="48" applyNumberFormat="1" applyFont="1" applyFill="1" applyAlignment="1">
      <alignment horizontal="center" wrapText="1"/>
    </xf>
    <xf numFmtId="0" fontId="21" fillId="0" borderId="0" xfId="53" applyFont="1" applyFill="1">
      <alignment/>
      <protection/>
    </xf>
    <xf numFmtId="172" fontId="22" fillId="0" borderId="0" xfId="48" applyNumberFormat="1" applyFont="1" applyFill="1" applyAlignment="1">
      <alignment/>
    </xf>
    <xf numFmtId="49" fontId="24" fillId="0" borderId="0" xfId="48" applyNumberFormat="1" applyFont="1" applyFill="1" applyAlignment="1">
      <alignment horizontal="center" wrapText="1"/>
    </xf>
    <xf numFmtId="9" fontId="22" fillId="0" borderId="0" xfId="55" applyFont="1" applyFill="1" applyAlignment="1">
      <alignment/>
    </xf>
    <xf numFmtId="0" fontId="22" fillId="0" borderId="0" xfId="55" applyNumberFormat="1" applyFont="1" applyFill="1" applyAlignment="1">
      <alignment/>
    </xf>
    <xf numFmtId="172" fontId="21" fillId="7" borderId="16" xfId="48" applyNumberFormat="1" applyFont="1" applyFill="1" applyBorder="1" applyAlignment="1">
      <alignment/>
    </xf>
    <xf numFmtId="172" fontId="22" fillId="7" borderId="16" xfId="48" applyNumberFormat="1" applyFont="1" applyFill="1" applyBorder="1" applyAlignment="1">
      <alignment/>
    </xf>
    <xf numFmtId="0" fontId="22" fillId="7" borderId="16" xfId="55" applyNumberFormat="1" applyFont="1" applyFill="1" applyBorder="1" applyAlignment="1">
      <alignment/>
    </xf>
    <xf numFmtId="49" fontId="26" fillId="7" borderId="0" xfId="48" applyNumberFormat="1" applyFont="1" applyFill="1" applyBorder="1" applyAlignment="1">
      <alignment horizontal="center" wrapText="1"/>
    </xf>
    <xf numFmtId="9" fontId="21" fillId="7" borderId="0" xfId="55" applyFont="1" applyFill="1" applyAlignment="1">
      <alignment/>
    </xf>
    <xf numFmtId="173" fontId="21" fillId="0" borderId="0" xfId="0" applyNumberFormat="1" applyFont="1" applyAlignment="1">
      <alignment/>
    </xf>
    <xf numFmtId="173" fontId="22" fillId="0" borderId="0" xfId="0" applyNumberFormat="1" applyFont="1" applyAlignment="1">
      <alignment/>
    </xf>
    <xf numFmtId="9" fontId="22" fillId="7" borderId="16" xfId="55" applyFont="1" applyFill="1" applyBorder="1" applyAlignment="1">
      <alignment/>
    </xf>
    <xf numFmtId="43" fontId="22" fillId="0" borderId="0" xfId="53" applyNumberFormat="1" applyFont="1">
      <alignment/>
      <protection/>
    </xf>
    <xf numFmtId="9" fontId="24" fillId="0" borderId="0" xfId="55" applyFont="1" applyAlignment="1">
      <alignment/>
    </xf>
    <xf numFmtId="171" fontId="23" fillId="0" borderId="0" xfId="48" applyNumberFormat="1" applyFont="1" applyBorder="1" applyAlignment="1">
      <alignment horizontal="center"/>
    </xf>
    <xf numFmtId="171" fontId="24" fillId="0" borderId="0" xfId="48" applyNumberFormat="1" applyFont="1" applyBorder="1" applyAlignment="1">
      <alignment horizontal="center"/>
    </xf>
    <xf numFmtId="3" fontId="23" fillId="0" borderId="0" xfId="48" applyNumberFormat="1" applyFont="1" applyBorder="1" applyAlignment="1">
      <alignment horizontal="center"/>
    </xf>
    <xf numFmtId="175" fontId="23" fillId="0" borderId="0" xfId="48" applyNumberFormat="1" applyFont="1" applyBorder="1" applyAlignment="1">
      <alignment horizontal="center"/>
    </xf>
    <xf numFmtId="171" fontId="23" fillId="0" borderId="0" xfId="48" applyNumberFormat="1" applyFont="1" applyBorder="1" applyAlignment="1">
      <alignment/>
    </xf>
    <xf numFmtId="171" fontId="22" fillId="0" borderId="0" xfId="48" applyNumberFormat="1" applyFont="1" applyBorder="1" applyAlignment="1">
      <alignment/>
    </xf>
    <xf numFmtId="174" fontId="22" fillId="0" borderId="0" xfId="55" applyNumberFormat="1" applyFont="1" applyBorder="1" applyAlignment="1">
      <alignment/>
    </xf>
    <xf numFmtId="172" fontId="25" fillId="7" borderId="0" xfId="48" applyNumberFormat="1" applyFont="1" applyFill="1" applyAlignment="1">
      <alignment/>
    </xf>
    <xf numFmtId="9" fontId="23" fillId="0" borderId="0" xfId="55" applyFont="1" applyAlignment="1">
      <alignment/>
    </xf>
    <xf numFmtId="171" fontId="24" fillId="0" borderId="23" xfId="48" applyNumberFormat="1" applyFont="1" applyBorder="1" applyAlignment="1">
      <alignment horizontal="center"/>
    </xf>
    <xf numFmtId="171" fontId="23" fillId="0" borderId="22" xfId="48" applyNumberFormat="1" applyFont="1" applyBorder="1" applyAlignment="1">
      <alignment/>
    </xf>
    <xf numFmtId="171" fontId="22" fillId="0" borderId="22" xfId="48" applyNumberFormat="1" applyFont="1" applyBorder="1" applyAlignment="1">
      <alignment/>
    </xf>
    <xf numFmtId="3" fontId="24" fillId="0" borderId="23" xfId="48" applyNumberFormat="1" applyFont="1" applyBorder="1" applyAlignment="1">
      <alignment horizontal="center"/>
    </xf>
    <xf numFmtId="171" fontId="23" fillId="0" borderId="17" xfId="48" applyNumberFormat="1" applyFont="1" applyBorder="1" applyAlignment="1">
      <alignment horizontal="center"/>
    </xf>
    <xf numFmtId="171" fontId="23" fillId="0" borderId="17" xfId="48" applyNumberFormat="1" applyFont="1" applyBorder="1" applyAlignment="1">
      <alignment/>
    </xf>
    <xf numFmtId="171" fontId="22" fillId="0" borderId="17" xfId="48" applyNumberFormat="1" applyFont="1" applyBorder="1" applyAlignment="1">
      <alignment/>
    </xf>
    <xf numFmtId="175" fontId="23" fillId="0" borderId="22" xfId="48" applyNumberFormat="1" applyFont="1" applyBorder="1" applyAlignment="1">
      <alignment horizontal="center"/>
    </xf>
    <xf numFmtId="174" fontId="22" fillId="0" borderId="24" xfId="55" applyNumberFormat="1" applyFont="1" applyBorder="1" applyAlignment="1">
      <alignment/>
    </xf>
    <xf numFmtId="171" fontId="23" fillId="0" borderId="25" xfId="48" applyNumberFormat="1" applyFont="1" applyBorder="1" applyAlignment="1">
      <alignment horizontal="center"/>
    </xf>
    <xf numFmtId="174" fontId="22" fillId="0" borderId="26" xfId="55" applyNumberFormat="1" applyFont="1" applyBorder="1" applyAlignment="1">
      <alignment/>
    </xf>
    <xf numFmtId="9" fontId="21" fillId="7" borderId="0" xfId="55" applyFont="1" applyFill="1" applyBorder="1" applyAlignment="1">
      <alignment/>
    </xf>
    <xf numFmtId="175" fontId="23" fillId="0" borderId="22" xfId="48" applyNumberFormat="1" applyFont="1" applyBorder="1" applyAlignment="1">
      <alignment horizontal="center"/>
    </xf>
    <xf numFmtId="175" fontId="23" fillId="0" borderId="26" xfId="48" applyNumberFormat="1" applyFont="1" applyBorder="1" applyAlignment="1">
      <alignment horizontal="center"/>
    </xf>
    <xf numFmtId="171" fontId="25" fillId="0" borderId="0" xfId="48" applyNumberFormat="1" applyFont="1" applyBorder="1" applyAlignment="1">
      <alignment horizontal="center"/>
    </xf>
    <xf numFmtId="172" fontId="24" fillId="0" borderId="23" xfId="48" applyNumberFormat="1" applyFont="1" applyBorder="1" applyAlignment="1">
      <alignment/>
    </xf>
    <xf numFmtId="172" fontId="24" fillId="0" borderId="22" xfId="48" applyNumberFormat="1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Libro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nformaci&#243;n\D\informes%20contaduria\2011\JUNIO2011\F1-COLMAYOR-0611-Plan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nformaci&#243;n\D\informes%20contaduria\2010\JUNIO\F1-COLMAYOR-0610-Pla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 CHIP"/>
      <sheetName val="chip"/>
    </sheetNames>
    <sheetDataSet>
      <sheetData sheetId="0">
        <row r="299">
          <cell r="G299">
            <v>65102</v>
          </cell>
        </row>
        <row r="307">
          <cell r="G307">
            <v>88081</v>
          </cell>
        </row>
        <row r="409">
          <cell r="H409">
            <v>39546</v>
          </cell>
        </row>
        <row r="491">
          <cell r="H491">
            <v>9917</v>
          </cell>
        </row>
        <row r="493">
          <cell r="H493">
            <v>436</v>
          </cell>
        </row>
        <row r="495">
          <cell r="F495">
            <v>3889</v>
          </cell>
        </row>
        <row r="499">
          <cell r="H499">
            <v>987</v>
          </cell>
        </row>
        <row r="514">
          <cell r="H514">
            <v>61488</v>
          </cell>
        </row>
        <row r="515">
          <cell r="H515">
            <v>548891</v>
          </cell>
        </row>
        <row r="516">
          <cell r="H516">
            <v>107162</v>
          </cell>
        </row>
        <row r="517">
          <cell r="H517">
            <v>18113</v>
          </cell>
        </row>
        <row r="518">
          <cell r="H518">
            <v>47562</v>
          </cell>
        </row>
        <row r="521">
          <cell r="H521">
            <v>34440</v>
          </cell>
        </row>
        <row r="522">
          <cell r="H522">
            <v>135523</v>
          </cell>
        </row>
        <row r="523">
          <cell r="H523">
            <v>19073</v>
          </cell>
        </row>
        <row r="524">
          <cell r="H524">
            <v>2298</v>
          </cell>
        </row>
        <row r="525">
          <cell r="H525">
            <v>33685</v>
          </cell>
        </row>
        <row r="528">
          <cell r="H528">
            <v>15629</v>
          </cell>
        </row>
        <row r="529">
          <cell r="H529">
            <v>118975</v>
          </cell>
        </row>
        <row r="530">
          <cell r="H530">
            <v>21560</v>
          </cell>
        </row>
        <row r="531">
          <cell r="H531">
            <v>3408</v>
          </cell>
        </row>
        <row r="532">
          <cell r="H532">
            <v>18599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 CHIP"/>
      <sheetName val="chip"/>
    </sheetNames>
    <sheetDataSet>
      <sheetData sheetId="0">
        <row r="238">
          <cell r="F238">
            <v>826</v>
          </cell>
        </row>
        <row r="241">
          <cell r="F241">
            <v>1400342</v>
          </cell>
        </row>
        <row r="245">
          <cell r="F245">
            <v>520</v>
          </cell>
        </row>
        <row r="248">
          <cell r="G248">
            <v>270339</v>
          </cell>
          <cell r="H248">
            <v>3248</v>
          </cell>
        </row>
        <row r="265">
          <cell r="F265">
            <v>575317</v>
          </cell>
        </row>
        <row r="267">
          <cell r="F267">
            <v>3887345</v>
          </cell>
        </row>
        <row r="269">
          <cell r="F269">
            <v>113095</v>
          </cell>
        </row>
        <row r="273">
          <cell r="F273">
            <v>790176</v>
          </cell>
        </row>
        <row r="275">
          <cell r="F275">
            <v>47172</v>
          </cell>
        </row>
        <row r="280">
          <cell r="F280">
            <v>201920</v>
          </cell>
        </row>
        <row r="283">
          <cell r="F283">
            <v>811400</v>
          </cell>
        </row>
        <row r="286">
          <cell r="F286">
            <v>2685</v>
          </cell>
        </row>
        <row r="288">
          <cell r="F288">
            <v>-841913</v>
          </cell>
        </row>
        <row r="294">
          <cell r="H294">
            <v>6797280</v>
          </cell>
        </row>
        <row r="295">
          <cell r="F295">
            <v>53630</v>
          </cell>
        </row>
        <row r="302">
          <cell r="F302">
            <v>89323</v>
          </cell>
        </row>
        <row r="319">
          <cell r="G319">
            <v>105000</v>
          </cell>
        </row>
        <row r="321">
          <cell r="H321">
            <v>560000</v>
          </cell>
        </row>
        <row r="323">
          <cell r="F323">
            <v>111512</v>
          </cell>
        </row>
        <row r="353">
          <cell r="F353">
            <v>80242</v>
          </cell>
        </row>
        <row r="362">
          <cell r="F362">
            <v>13343</v>
          </cell>
        </row>
        <row r="365">
          <cell r="F365">
            <v>680</v>
          </cell>
        </row>
        <row r="370">
          <cell r="F370">
            <v>5488946</v>
          </cell>
        </row>
        <row r="374">
          <cell r="F374">
            <v>557567</v>
          </cell>
        </row>
        <row r="376">
          <cell r="F376">
            <v>6650084</v>
          </cell>
        </row>
        <row r="384">
          <cell r="F384">
            <v>951876</v>
          </cell>
        </row>
        <row r="388">
          <cell r="F388">
            <v>-36805</v>
          </cell>
        </row>
        <row r="390">
          <cell r="F390">
            <v>1325801</v>
          </cell>
        </row>
        <row r="399">
          <cell r="F399">
            <v>44167</v>
          </cell>
        </row>
        <row r="413">
          <cell r="F413">
            <v>246073</v>
          </cell>
        </row>
        <row r="430">
          <cell r="F430">
            <v>46548</v>
          </cell>
        </row>
        <row r="436">
          <cell r="F436">
            <v>8557</v>
          </cell>
        </row>
        <row r="439">
          <cell r="F439">
            <v>153115</v>
          </cell>
        </row>
        <row r="454">
          <cell r="F454">
            <v>13701</v>
          </cell>
        </row>
        <row r="468">
          <cell r="F468">
            <v>26516</v>
          </cell>
        </row>
        <row r="480">
          <cell r="F480">
            <v>321</v>
          </cell>
        </row>
        <row r="484">
          <cell r="F484">
            <v>489</v>
          </cell>
        </row>
        <row r="499">
          <cell r="F499">
            <v>75866</v>
          </cell>
        </row>
        <row r="500">
          <cell r="F500">
            <v>606219</v>
          </cell>
        </row>
        <row r="501">
          <cell r="F501">
            <v>108921</v>
          </cell>
        </row>
        <row r="502">
          <cell r="F502">
            <v>22787</v>
          </cell>
        </row>
        <row r="503">
          <cell r="F503">
            <v>8645</v>
          </cell>
        </row>
        <row r="506">
          <cell r="F506">
            <v>25893</v>
          </cell>
        </row>
        <row r="507">
          <cell r="F507">
            <v>101800</v>
          </cell>
        </row>
        <row r="509">
          <cell r="F509">
            <v>22004</v>
          </cell>
        </row>
        <row r="510">
          <cell r="F510">
            <v>3634</v>
          </cell>
        </row>
        <row r="511">
          <cell r="F511">
            <v>16392</v>
          </cell>
        </row>
        <row r="514">
          <cell r="F514">
            <v>12878</v>
          </cell>
        </row>
        <row r="515">
          <cell r="F515">
            <v>119415</v>
          </cell>
        </row>
        <row r="517">
          <cell r="F517">
            <v>21576</v>
          </cell>
        </row>
        <row r="518">
          <cell r="F518">
            <v>4625</v>
          </cell>
        </row>
        <row r="519">
          <cell r="F519">
            <v>3733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34.00390625" style="21" customWidth="1"/>
    <col min="2" max="2" width="16.57421875" style="4" customWidth="1"/>
    <col min="3" max="3" width="4.28125" style="22" customWidth="1"/>
    <col min="4" max="4" width="13.57421875" style="4" customWidth="1"/>
    <col min="5" max="5" width="0" style="4" hidden="1" customWidth="1"/>
    <col min="6" max="6" width="12.8515625" style="4" customWidth="1"/>
    <col min="7" max="7" width="12.28125" style="4" customWidth="1"/>
    <col min="8" max="8" width="8.8515625" style="25" customWidth="1"/>
    <col min="9" max="10" width="11.421875" style="4" customWidth="1"/>
    <col min="11" max="11" width="12.8515625" style="4" bestFit="1" customWidth="1"/>
    <col min="12" max="16384" width="11.421875" style="4" customWidth="1"/>
  </cols>
  <sheetData>
    <row r="1" spans="1:8" ht="15">
      <c r="A1" s="1" t="s">
        <v>0</v>
      </c>
      <c r="B1" s="2"/>
      <c r="C1" s="2"/>
      <c r="D1" s="2"/>
      <c r="E1" s="2"/>
      <c r="F1" s="2"/>
      <c r="G1" s="2"/>
      <c r="H1" s="3"/>
    </row>
    <row r="2" spans="1:8" ht="30" customHeight="1">
      <c r="A2" s="5" t="s">
        <v>1</v>
      </c>
      <c r="B2" s="6"/>
      <c r="C2" s="6"/>
      <c r="D2" s="6"/>
      <c r="E2" s="6"/>
      <c r="F2" s="6"/>
      <c r="G2" s="6"/>
      <c r="H2" s="7"/>
    </row>
    <row r="3" spans="1:8" ht="12.75" customHeight="1">
      <c r="A3" s="8" t="s">
        <v>2</v>
      </c>
      <c r="B3" s="9"/>
      <c r="C3" s="119" t="s">
        <v>3</v>
      </c>
      <c r="D3" s="123" t="s">
        <v>4</v>
      </c>
      <c r="E3" s="124"/>
      <c r="F3" s="124"/>
      <c r="G3" s="125"/>
      <c r="H3" s="127"/>
    </row>
    <row r="4" spans="1:8" ht="15">
      <c r="A4" s="11" t="s">
        <v>103</v>
      </c>
      <c r="B4" s="10"/>
      <c r="C4" s="122">
        <v>1</v>
      </c>
      <c r="D4" s="131">
        <v>40508</v>
      </c>
      <c r="E4" s="131"/>
      <c r="F4" s="131"/>
      <c r="G4" s="131"/>
      <c r="H4" s="132"/>
    </row>
    <row r="5" spans="1:8" ht="15" customHeight="1">
      <c r="A5" s="12" t="s">
        <v>99</v>
      </c>
      <c r="B5" s="12"/>
      <c r="C5" s="12"/>
      <c r="D5" s="12"/>
      <c r="E5" s="12"/>
      <c r="F5" s="12"/>
      <c r="G5" s="12"/>
      <c r="H5" s="12"/>
    </row>
    <row r="6" spans="1:8" ht="15">
      <c r="A6" s="13" t="s">
        <v>5</v>
      </c>
      <c r="B6" s="13"/>
      <c r="C6" s="13"/>
      <c r="D6" s="13"/>
      <c r="E6" s="13"/>
      <c r="F6" s="13"/>
      <c r="G6" s="13"/>
      <c r="H6" s="13"/>
    </row>
    <row r="7" spans="1:8" ht="15">
      <c r="A7" s="14"/>
      <c r="B7" s="13"/>
      <c r="C7" s="15"/>
      <c r="D7" s="13"/>
      <c r="E7" s="13"/>
      <c r="F7" s="13"/>
      <c r="G7" s="16" t="s">
        <v>6</v>
      </c>
      <c r="H7" s="17"/>
    </row>
    <row r="8" spans="1:8" ht="15">
      <c r="A8" s="14"/>
      <c r="B8" s="13"/>
      <c r="C8" s="15" t="s">
        <v>7</v>
      </c>
      <c r="D8" s="18" t="s">
        <v>97</v>
      </c>
      <c r="E8" s="18"/>
      <c r="F8" s="18" t="s">
        <v>96</v>
      </c>
      <c r="G8" s="19" t="s">
        <v>8</v>
      </c>
      <c r="H8" s="20" t="s">
        <v>9</v>
      </c>
    </row>
    <row r="9" spans="4:6" ht="15" hidden="1">
      <c r="D9" s="23"/>
      <c r="E9" s="23">
        <v>2008</v>
      </c>
      <c r="F9" s="24">
        <v>1000</v>
      </c>
    </row>
    <row r="10" spans="1:5" ht="15">
      <c r="A10" s="26" t="s">
        <v>10</v>
      </c>
      <c r="B10" s="27"/>
      <c r="C10" s="28" t="s">
        <v>11</v>
      </c>
      <c r="D10" s="27"/>
      <c r="E10" s="4" t="s">
        <v>12</v>
      </c>
    </row>
    <row r="11" spans="1:8" ht="15">
      <c r="A11" s="29" t="s">
        <v>13</v>
      </c>
      <c r="B11" s="30"/>
      <c r="C11" s="31"/>
      <c r="D11" s="30"/>
      <c r="E11" s="32"/>
      <c r="F11" s="32"/>
      <c r="G11" s="32"/>
      <c r="H11" s="33"/>
    </row>
    <row r="12" spans="1:8" ht="15">
      <c r="A12" s="34" t="s">
        <v>14</v>
      </c>
      <c r="C12" s="28" t="s">
        <v>15</v>
      </c>
      <c r="D12" s="23">
        <v>1256411</v>
      </c>
      <c r="E12" s="23">
        <v>1168611400</v>
      </c>
      <c r="F12" s="23">
        <f>+'[2]NO CHIP'!$F$384</f>
        <v>951876</v>
      </c>
      <c r="G12" s="23">
        <f>+D12-F12</f>
        <v>304535</v>
      </c>
      <c r="H12" s="25">
        <f>+G12/F12</f>
        <v>0.3199313776164122</v>
      </c>
    </row>
    <row r="13" spans="1:8" ht="15">
      <c r="A13" s="34" t="s">
        <v>16</v>
      </c>
      <c r="C13" s="28" t="s">
        <v>17</v>
      </c>
      <c r="D13" s="23">
        <v>-91653</v>
      </c>
      <c r="E13" s="35">
        <v>-59385500</v>
      </c>
      <c r="F13" s="23">
        <f>+'[2]NO CHIP'!$F$388</f>
        <v>-36805</v>
      </c>
      <c r="G13" s="23">
        <f>-D13+F13</f>
        <v>54848</v>
      </c>
      <c r="H13" s="25">
        <f>-G13/F13</f>
        <v>1.4902323053932889</v>
      </c>
    </row>
    <row r="14" spans="1:8" ht="29.25" customHeight="1">
      <c r="A14" s="36" t="s">
        <v>18</v>
      </c>
      <c r="B14" s="4">
        <f>+B12+B13</f>
        <v>0</v>
      </c>
      <c r="C14" s="28"/>
      <c r="D14" s="23">
        <f>+D12+D13</f>
        <v>1164758</v>
      </c>
      <c r="E14" s="23">
        <f>+E12+E13</f>
        <v>1109225900</v>
      </c>
      <c r="F14" s="23">
        <f>+F12+F13</f>
        <v>915071</v>
      </c>
      <c r="G14" s="23">
        <f aca="true" t="shared" si="0" ref="G14:G38">+D14-F14</f>
        <v>249687</v>
      </c>
      <c r="H14" s="25">
        <f aca="true" t="shared" si="1" ref="H14:H38">+G14/F14</f>
        <v>0.27286079440830274</v>
      </c>
    </row>
    <row r="15" spans="1:8" ht="15">
      <c r="A15" s="34" t="s">
        <v>19</v>
      </c>
      <c r="C15" s="28" t="s">
        <v>20</v>
      </c>
      <c r="D15" s="23">
        <v>1360241</v>
      </c>
      <c r="E15" s="37">
        <v>3190603925</v>
      </c>
      <c r="F15" s="23">
        <f>+'[2]NO CHIP'!$F$390</f>
        <v>1325801</v>
      </c>
      <c r="G15" s="23">
        <f t="shared" si="0"/>
        <v>34440</v>
      </c>
      <c r="H15" s="25">
        <f t="shared" si="1"/>
        <v>0.025976749150136407</v>
      </c>
    </row>
    <row r="16" spans="1:8" ht="15">
      <c r="A16" s="38" t="s">
        <v>21</v>
      </c>
      <c r="B16" s="30"/>
      <c r="C16" s="31"/>
      <c r="D16" s="39">
        <f>SUM(D15+D14)</f>
        <v>2524999</v>
      </c>
      <c r="E16" s="39" t="e">
        <f>+E15+#REF!+E14</f>
        <v>#REF!</v>
      </c>
      <c r="F16" s="39">
        <f>SUM(F15+F14)</f>
        <v>2240872</v>
      </c>
      <c r="G16" s="117">
        <f t="shared" si="0"/>
        <v>284127</v>
      </c>
      <c r="H16" s="41">
        <f t="shared" si="1"/>
        <v>0.12679305199047514</v>
      </c>
    </row>
    <row r="17" spans="1:8" ht="15" hidden="1">
      <c r="A17" s="38"/>
      <c r="B17" s="30"/>
      <c r="C17" s="31"/>
      <c r="D17" s="42"/>
      <c r="E17" s="42"/>
      <c r="F17" s="42"/>
      <c r="G17" s="40"/>
      <c r="H17" s="41"/>
    </row>
    <row r="18" spans="1:8" ht="15">
      <c r="A18" s="38" t="s">
        <v>22</v>
      </c>
      <c r="B18" s="32"/>
      <c r="C18" s="43" t="s">
        <v>23</v>
      </c>
      <c r="D18" s="44"/>
      <c r="E18" s="44"/>
      <c r="F18" s="44"/>
      <c r="G18" s="44"/>
      <c r="H18" s="33"/>
    </row>
    <row r="19" spans="1:8" ht="15">
      <c r="A19" s="34" t="s">
        <v>24</v>
      </c>
      <c r="C19" s="28" t="s">
        <v>25</v>
      </c>
      <c r="D19" s="23">
        <v>327434</v>
      </c>
      <c r="E19" s="23">
        <v>508820833.54</v>
      </c>
      <c r="F19" s="23">
        <f>+'[2]NO CHIP'!$F$413</f>
        <v>246073</v>
      </c>
      <c r="G19" s="23">
        <f t="shared" si="0"/>
        <v>81361</v>
      </c>
      <c r="H19" s="25">
        <f t="shared" si="1"/>
        <v>0.3306376563052428</v>
      </c>
    </row>
    <row r="20" spans="1:8" ht="15">
      <c r="A20" s="34" t="s">
        <v>26</v>
      </c>
      <c r="C20" s="28" t="s">
        <v>27</v>
      </c>
      <c r="D20" s="23">
        <v>61640</v>
      </c>
      <c r="E20" s="23">
        <v>102913880</v>
      </c>
      <c r="F20" s="23">
        <f>+'[2]NO CHIP'!$F$430</f>
        <v>46548</v>
      </c>
      <c r="G20" s="23">
        <f t="shared" si="0"/>
        <v>15092</v>
      </c>
      <c r="H20" s="25">
        <f t="shared" si="1"/>
        <v>0.3242244564750365</v>
      </c>
    </row>
    <row r="21" spans="1:8" ht="15">
      <c r="A21" s="34" t="s">
        <v>100</v>
      </c>
      <c r="C21" s="28" t="s">
        <v>28</v>
      </c>
      <c r="D21" s="23">
        <v>17461</v>
      </c>
      <c r="E21" s="23">
        <v>17968466</v>
      </c>
      <c r="F21" s="23">
        <f>+'[2]NO CHIP'!$F$436</f>
        <v>8557</v>
      </c>
      <c r="G21" s="23">
        <f t="shared" si="0"/>
        <v>8904</v>
      </c>
      <c r="H21" s="25">
        <f t="shared" si="1"/>
        <v>1.0405515951852284</v>
      </c>
    </row>
    <row r="22" spans="1:8" ht="15">
      <c r="A22" s="34" t="s">
        <v>29</v>
      </c>
      <c r="C22" s="28" t="s">
        <v>30</v>
      </c>
      <c r="D22" s="23">
        <v>361756</v>
      </c>
      <c r="E22" s="23">
        <v>170536228.3</v>
      </c>
      <c r="F22" s="23">
        <f>+'[2]NO CHIP'!$F$439</f>
        <v>153115</v>
      </c>
      <c r="G22" s="23">
        <f t="shared" si="0"/>
        <v>208641</v>
      </c>
      <c r="H22" s="25">
        <f t="shared" si="1"/>
        <v>1.36264245828299</v>
      </c>
    </row>
    <row r="23" spans="1:8" ht="15">
      <c r="A23" s="34" t="s">
        <v>31</v>
      </c>
      <c r="C23" s="28" t="s">
        <v>30</v>
      </c>
      <c r="D23" s="23">
        <v>11969</v>
      </c>
      <c r="E23" s="23">
        <v>29697579.8</v>
      </c>
      <c r="F23" s="23">
        <f>+'[2]NO CHIP'!$F$454</f>
        <v>13701</v>
      </c>
      <c r="G23" s="23">
        <f t="shared" si="0"/>
        <v>-1732</v>
      </c>
      <c r="H23" s="25">
        <f t="shared" si="1"/>
        <v>-0.12641413035544852</v>
      </c>
    </row>
    <row r="24" spans="1:8" ht="25.5" customHeight="1" hidden="1">
      <c r="A24" s="36" t="s">
        <v>32</v>
      </c>
      <c r="C24" s="28" t="s">
        <v>30</v>
      </c>
      <c r="D24" s="23"/>
      <c r="E24" s="23">
        <v>1202795</v>
      </c>
      <c r="F24" s="23"/>
      <c r="G24" s="23">
        <f t="shared" si="0"/>
        <v>0</v>
      </c>
      <c r="H24" s="25" t="e">
        <f t="shared" si="1"/>
        <v>#DIV/0!</v>
      </c>
    </row>
    <row r="25" spans="1:8" ht="15.75" customHeight="1">
      <c r="A25" s="36" t="s">
        <v>33</v>
      </c>
      <c r="C25" s="28" t="s">
        <v>34</v>
      </c>
      <c r="D25" s="23">
        <v>27205</v>
      </c>
      <c r="E25" s="23">
        <v>38392078</v>
      </c>
      <c r="F25" s="23">
        <f>+'[2]NO CHIP'!$F$468</f>
        <v>26516</v>
      </c>
      <c r="G25" s="23">
        <f t="shared" si="0"/>
        <v>689</v>
      </c>
      <c r="H25" s="25">
        <f t="shared" si="1"/>
        <v>0.025984311359179363</v>
      </c>
    </row>
    <row r="26" spans="1:8" ht="15">
      <c r="A26" s="34" t="s">
        <v>35</v>
      </c>
      <c r="C26" s="28"/>
      <c r="D26" s="23">
        <f>+'[1]NO CHIP'!$H$491+'[1]NO CHIP'!$H$493+0</f>
        <v>10353</v>
      </c>
      <c r="E26" s="23"/>
      <c r="F26" s="23">
        <f>+'[2]NO CHIP'!$F$480</f>
        <v>321</v>
      </c>
      <c r="G26" s="23">
        <f t="shared" si="0"/>
        <v>10032</v>
      </c>
      <c r="H26" s="25">
        <f t="shared" si="1"/>
        <v>31.252336448598133</v>
      </c>
    </row>
    <row r="27" spans="1:8" ht="15">
      <c r="A27" s="38" t="s">
        <v>36</v>
      </c>
      <c r="B27" s="40"/>
      <c r="C27" s="31"/>
      <c r="D27" s="39">
        <f>SUM(D19:D26)</f>
        <v>817818</v>
      </c>
      <c r="E27" s="39">
        <f>SUM(E19:E26)</f>
        <v>869531860.6399999</v>
      </c>
      <c r="F27" s="39">
        <f>SUM(F19:F26)</f>
        <v>494831</v>
      </c>
      <c r="G27" s="40">
        <f t="shared" si="0"/>
        <v>322987</v>
      </c>
      <c r="H27" s="41">
        <f t="shared" si="1"/>
        <v>0.6527218383650175</v>
      </c>
    </row>
    <row r="28" spans="1:8" ht="15.75" thickBot="1">
      <c r="A28" s="38" t="s">
        <v>37</v>
      </c>
      <c r="B28" s="45"/>
      <c r="C28" s="46" t="s">
        <v>38</v>
      </c>
      <c r="D28" s="44"/>
      <c r="E28" s="45">
        <v>1801218322.27</v>
      </c>
      <c r="F28" s="44"/>
      <c r="G28" s="44"/>
      <c r="H28" s="33"/>
    </row>
    <row r="29" spans="1:8" ht="15">
      <c r="A29" s="34" t="s">
        <v>24</v>
      </c>
      <c r="B29" s="47"/>
      <c r="D29" s="23">
        <f>+'[1]NO CHIP'!$H$515+'[1]NO CHIP'!$H$522+'[1]NO CHIP'!$H$529</f>
        <v>803389</v>
      </c>
      <c r="E29" s="37"/>
      <c r="F29" s="23">
        <f>+'[2]NO CHIP'!$F$500+'[2]NO CHIP'!$F$507+'[2]NO CHIP'!$F$515</f>
        <v>827434</v>
      </c>
      <c r="G29" s="23">
        <f aca="true" t="shared" si="2" ref="G29:G34">+D29-F29</f>
        <v>-24045</v>
      </c>
      <c r="H29" s="25">
        <f aca="true" t="shared" si="3" ref="H29:H34">+G29/F29</f>
        <v>-0.029059719566756986</v>
      </c>
    </row>
    <row r="30" spans="1:8" ht="15">
      <c r="A30" s="34" t="s">
        <v>26</v>
      </c>
      <c r="B30" s="47"/>
      <c r="D30" s="23">
        <f>+'[1]NO CHIP'!$H$516+'[1]NO CHIP'!$H$523+'[1]NO CHIP'!$H$530</f>
        <v>147795</v>
      </c>
      <c r="E30" s="37"/>
      <c r="F30" s="23">
        <f>+'[2]NO CHIP'!$F$501+'[2]NO CHIP'!$F$509+'[2]NO CHIP'!$F$517</f>
        <v>152501</v>
      </c>
      <c r="G30" s="23">
        <f t="shared" si="2"/>
        <v>-4706</v>
      </c>
      <c r="H30" s="25">
        <f t="shared" si="3"/>
        <v>-0.03085881404056367</v>
      </c>
    </row>
    <row r="31" spans="1:8" ht="15">
      <c r="A31" s="34" t="s">
        <v>101</v>
      </c>
      <c r="B31" s="47"/>
      <c r="D31" s="23">
        <f>+'[1]NO CHIP'!$H$517+'[1]NO CHIP'!$H$524+'[1]NO CHIP'!$H$531</f>
        <v>23819</v>
      </c>
      <c r="E31" s="37"/>
      <c r="F31" s="23">
        <f>+'[2]NO CHIP'!$F$502+'[2]NO CHIP'!$F$510+'[2]NO CHIP'!$F$518</f>
        <v>31046</v>
      </c>
      <c r="G31" s="23">
        <f t="shared" si="2"/>
        <v>-7227</v>
      </c>
      <c r="H31" s="25">
        <f t="shared" si="3"/>
        <v>-0.2327836114153192</v>
      </c>
    </row>
    <row r="32" spans="1:8" ht="15">
      <c r="A32" s="34" t="s">
        <v>29</v>
      </c>
      <c r="B32" s="47"/>
      <c r="D32" s="23">
        <f>+'[1]NO CHIP'!$H$514+'[1]NO CHIP'!$H$521+'[1]NO CHIP'!$H$528</f>
        <v>111557</v>
      </c>
      <c r="E32" s="37"/>
      <c r="F32" s="23">
        <f>+'[2]NO CHIP'!$F$499+'[2]NO CHIP'!$F$506+'[2]NO CHIP'!$F$514</f>
        <v>114637</v>
      </c>
      <c r="G32" s="23">
        <f t="shared" si="2"/>
        <v>-3080</v>
      </c>
      <c r="H32" s="25">
        <f t="shared" si="3"/>
        <v>-0.026867416279211773</v>
      </c>
    </row>
    <row r="33" spans="1:8" ht="15" customHeight="1">
      <c r="A33" s="36" t="s">
        <v>39</v>
      </c>
      <c r="B33" s="47"/>
      <c r="D33" s="35">
        <f>+'[1]NO CHIP'!$H$518+'[1]NO CHIP'!$H$525+'[1]NO CHIP'!$H$532</f>
        <v>99846</v>
      </c>
      <c r="E33" s="35"/>
      <c r="F33" s="35">
        <f>+'[2]NO CHIP'!$F$503+'[2]NO CHIP'!$F$511+'[2]NO CHIP'!$F$519</f>
        <v>28770</v>
      </c>
      <c r="G33" s="37">
        <f t="shared" si="2"/>
        <v>71076</v>
      </c>
      <c r="H33" s="116">
        <f t="shared" si="3"/>
        <v>2.470490093847758</v>
      </c>
    </row>
    <row r="34" spans="1:8" ht="30" customHeight="1">
      <c r="A34" s="48" t="s">
        <v>40</v>
      </c>
      <c r="B34" s="49"/>
      <c r="C34" s="50"/>
      <c r="D34" s="40">
        <f>SUM(D29:D33)</f>
        <v>1186406</v>
      </c>
      <c r="E34" s="42"/>
      <c r="F34" s="40">
        <f>SUM(F29:F33)</f>
        <v>1154388</v>
      </c>
      <c r="G34" s="117">
        <f t="shared" si="2"/>
        <v>32018</v>
      </c>
      <c r="H34" s="41">
        <f t="shared" si="3"/>
        <v>0.027735908550677934</v>
      </c>
    </row>
    <row r="35" spans="1:8" ht="15">
      <c r="A35" s="38" t="s">
        <v>41</v>
      </c>
      <c r="B35" s="49"/>
      <c r="C35" s="50"/>
      <c r="D35" s="40">
        <f>+D16-D27-D34</f>
        <v>520775</v>
      </c>
      <c r="E35" s="40" t="e">
        <f>+E16-E27-E28</f>
        <v>#REF!</v>
      </c>
      <c r="F35" s="40">
        <f>+F16-F27-F34</f>
        <v>591653</v>
      </c>
      <c r="G35" s="40">
        <f t="shared" si="0"/>
        <v>-70878</v>
      </c>
      <c r="H35" s="41">
        <f t="shared" si="1"/>
        <v>-0.11979656994893967</v>
      </c>
    </row>
    <row r="36" spans="1:8" ht="15">
      <c r="A36" s="51" t="s">
        <v>42</v>
      </c>
      <c r="B36" s="52"/>
      <c r="C36" s="43" t="s">
        <v>43</v>
      </c>
      <c r="D36" s="44">
        <f>+'[1]NO CHIP'!$H$409</f>
        <v>39546</v>
      </c>
      <c r="E36" s="44">
        <v>176260459.02</v>
      </c>
      <c r="F36" s="44">
        <f>+'[2]NO CHIP'!$F$399</f>
        <v>44167</v>
      </c>
      <c r="G36" s="44">
        <f t="shared" si="0"/>
        <v>-4621</v>
      </c>
      <c r="H36" s="33">
        <f t="shared" si="1"/>
        <v>-0.10462562546697761</v>
      </c>
    </row>
    <row r="37" spans="1:8" ht="15">
      <c r="A37" s="51" t="s">
        <v>44</v>
      </c>
      <c r="B37" s="52"/>
      <c r="C37" s="53"/>
      <c r="D37" s="44">
        <f>+'[1]NO CHIP'!$H$499+'[1]NO CHIP'!$F$495</f>
        <v>4876</v>
      </c>
      <c r="E37" s="54">
        <v>516319.21</v>
      </c>
      <c r="F37" s="44">
        <f>+'[2]NO CHIP'!$F$484</f>
        <v>489</v>
      </c>
      <c r="G37" s="44">
        <f t="shared" si="0"/>
        <v>4387</v>
      </c>
      <c r="H37" s="33">
        <f t="shared" si="1"/>
        <v>8.971370143149285</v>
      </c>
    </row>
    <row r="38" spans="1:8" ht="15.75" thickBot="1">
      <c r="A38" s="38" t="s">
        <v>45</v>
      </c>
      <c r="B38" s="49"/>
      <c r="C38" s="50"/>
      <c r="D38" s="55">
        <f>+D35+D36-D37</f>
        <v>555445</v>
      </c>
      <c r="E38" s="55" t="e">
        <f>+E35+E36-E37</f>
        <v>#REF!</v>
      </c>
      <c r="F38" s="55">
        <f>+F35+F36-F37</f>
        <v>635331</v>
      </c>
      <c r="G38" s="40">
        <f t="shared" si="0"/>
        <v>-79886</v>
      </c>
      <c r="H38" s="41">
        <f t="shared" si="1"/>
        <v>-0.12573918162343722</v>
      </c>
    </row>
    <row r="39" spans="1:4" ht="15.75" thickTop="1">
      <c r="A39" s="34"/>
      <c r="B39" s="47"/>
      <c r="D39" s="47"/>
    </row>
    <row r="42" spans="1:7" ht="15">
      <c r="A42" s="56" t="s">
        <v>46</v>
      </c>
      <c r="B42" s="56"/>
      <c r="D42" s="56"/>
      <c r="E42" s="57" t="s">
        <v>47</v>
      </c>
      <c r="F42" s="56" t="s">
        <v>47</v>
      </c>
      <c r="G42" s="56"/>
    </row>
    <row r="43" spans="1:7" ht="15">
      <c r="A43" s="56" t="s">
        <v>48</v>
      </c>
      <c r="B43" s="56"/>
      <c r="D43" s="56"/>
      <c r="E43" s="57" t="s">
        <v>49</v>
      </c>
      <c r="F43" s="56" t="s">
        <v>49</v>
      </c>
      <c r="G43" s="56"/>
    </row>
    <row r="44" spans="1:7" ht="15">
      <c r="A44" s="56"/>
      <c r="B44" s="56"/>
      <c r="D44" s="56"/>
      <c r="E44" s="56"/>
      <c r="F44" s="56"/>
      <c r="G44" s="56"/>
    </row>
    <row r="45" spans="1:7" ht="15">
      <c r="A45" s="56"/>
      <c r="B45" s="56"/>
      <c r="D45" s="56"/>
      <c r="E45" s="56"/>
      <c r="F45" s="56"/>
      <c r="G45" s="56"/>
    </row>
    <row r="46" spans="1:7" ht="15">
      <c r="A46" s="56"/>
      <c r="B46" s="56"/>
      <c r="D46" s="56"/>
      <c r="E46" s="56"/>
      <c r="F46" s="56"/>
      <c r="G46" s="56"/>
    </row>
    <row r="47" spans="1:7" ht="15">
      <c r="A47" s="56"/>
      <c r="B47" s="56"/>
      <c r="D47" s="56"/>
      <c r="E47" s="56"/>
      <c r="F47" s="56"/>
      <c r="G47" s="56"/>
    </row>
    <row r="48" spans="1:7" ht="15">
      <c r="A48" s="56"/>
      <c r="B48" s="56"/>
      <c r="D48" s="56"/>
      <c r="E48" s="56"/>
      <c r="F48" s="56"/>
      <c r="G48" s="56"/>
    </row>
    <row r="49" spans="1:7" ht="15">
      <c r="A49" s="56"/>
      <c r="B49" s="56"/>
      <c r="D49" s="56"/>
      <c r="E49" s="56"/>
      <c r="F49" s="56"/>
      <c r="G49" s="56"/>
    </row>
    <row r="50" spans="1:7" ht="15">
      <c r="A50" s="56"/>
      <c r="B50" s="56"/>
      <c r="D50" s="56"/>
      <c r="E50" s="56"/>
      <c r="F50" s="56"/>
      <c r="G50" s="56"/>
    </row>
    <row r="51" spans="1:7" ht="15">
      <c r="A51" s="56"/>
      <c r="B51" s="56"/>
      <c r="D51" s="56"/>
      <c r="E51" s="56"/>
      <c r="F51" s="56"/>
      <c r="G51" s="56"/>
    </row>
    <row r="52" spans="1:7" ht="15">
      <c r="A52" s="56"/>
      <c r="B52" s="56"/>
      <c r="D52" s="56"/>
      <c r="E52" s="56"/>
      <c r="F52" s="56"/>
      <c r="G52" s="56"/>
    </row>
    <row r="53" spans="1:7" ht="15">
      <c r="A53" s="56"/>
      <c r="B53" s="56"/>
      <c r="D53" s="56"/>
      <c r="E53" s="56"/>
      <c r="F53" s="56"/>
      <c r="G53" s="56"/>
    </row>
    <row r="54" spans="1:7" ht="15">
      <c r="A54" s="56"/>
      <c r="B54" s="56"/>
      <c r="D54" s="56"/>
      <c r="E54" s="56"/>
      <c r="F54" s="56"/>
      <c r="G54" s="56"/>
    </row>
  </sheetData>
  <sheetProtection/>
  <mergeCells count="1">
    <mergeCell ref="D4:H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9"/>
  <sheetViews>
    <sheetView tabSelected="1" zoomScalePageLayoutView="0" workbookViewId="0" topLeftCell="A40">
      <selection activeCell="A80" sqref="A80"/>
    </sheetView>
  </sheetViews>
  <sheetFormatPr defaultColWidth="11.421875" defaultRowHeight="15"/>
  <cols>
    <col min="1" max="1" width="32.28125" style="61" customWidth="1"/>
    <col min="2" max="2" width="13.28125" style="23" customWidth="1"/>
    <col min="3" max="3" width="4.57421875" style="62" customWidth="1"/>
    <col min="4" max="4" width="14.140625" style="23" customWidth="1"/>
    <col min="5" max="5" width="15.421875" style="23" hidden="1" customWidth="1"/>
    <col min="6" max="6" width="15.28125" style="23" customWidth="1"/>
    <col min="7" max="7" width="13.140625" style="23" customWidth="1"/>
    <col min="8" max="8" width="8.57421875" style="63" customWidth="1"/>
    <col min="9" max="9" width="11.421875" style="61" customWidth="1"/>
    <col min="10" max="10" width="13.8515625" style="61" customWidth="1"/>
    <col min="11" max="16384" width="11.421875" style="61" customWidth="1"/>
  </cols>
  <sheetData>
    <row r="1" spans="1:17" ht="15">
      <c r="A1" s="58" t="s">
        <v>50</v>
      </c>
      <c r="B1" s="59"/>
      <c r="C1" s="59"/>
      <c r="D1" s="59"/>
      <c r="E1" s="59"/>
      <c r="F1" s="59"/>
      <c r="G1" s="59"/>
      <c r="H1" s="60"/>
      <c r="K1" s="23"/>
      <c r="L1" s="62"/>
      <c r="M1" s="23"/>
      <c r="N1" s="23"/>
      <c r="O1" s="23"/>
      <c r="P1" s="23"/>
      <c r="Q1" s="63"/>
    </row>
    <row r="2" spans="1:17" ht="29.25" customHeight="1" thickBot="1">
      <c r="A2" s="64" t="s">
        <v>1</v>
      </c>
      <c r="B2" s="65"/>
      <c r="C2" s="65"/>
      <c r="D2" s="6"/>
      <c r="E2" s="6"/>
      <c r="F2" s="6"/>
      <c r="G2" s="6"/>
      <c r="H2" s="7"/>
      <c r="J2" s="66"/>
      <c r="K2" s="66"/>
      <c r="L2" s="66"/>
      <c r="M2" s="66"/>
      <c r="N2" s="66"/>
      <c r="O2" s="66"/>
      <c r="P2" s="66"/>
      <c r="Q2" s="66"/>
    </row>
    <row r="3" spans="1:17" ht="15" customHeight="1">
      <c r="A3" s="67" t="s">
        <v>2</v>
      </c>
      <c r="B3" s="68"/>
      <c r="C3" s="128" t="s">
        <v>3</v>
      </c>
      <c r="D3" s="123" t="s">
        <v>4</v>
      </c>
      <c r="E3" s="124"/>
      <c r="F3" s="124"/>
      <c r="G3" s="125"/>
      <c r="H3" s="127"/>
      <c r="J3" s="69"/>
      <c r="K3" s="69"/>
      <c r="L3" s="69"/>
      <c r="M3" s="69"/>
      <c r="N3" s="69"/>
      <c r="O3" s="69"/>
      <c r="P3" s="69"/>
      <c r="Q3" s="69"/>
    </row>
    <row r="4" spans="1:17" ht="15" customHeight="1">
      <c r="A4" s="11" t="s">
        <v>102</v>
      </c>
      <c r="B4" s="134">
        <v>1</v>
      </c>
      <c r="C4" s="135"/>
      <c r="D4" s="126">
        <v>40508</v>
      </c>
      <c r="E4" s="120"/>
      <c r="F4" s="120"/>
      <c r="G4" s="121"/>
      <c r="H4" s="129"/>
      <c r="J4" s="69"/>
      <c r="K4" s="69"/>
      <c r="L4" s="69"/>
      <c r="M4" s="69"/>
      <c r="N4" s="69"/>
      <c r="O4" s="69"/>
      <c r="P4" s="69"/>
      <c r="Q4" s="69"/>
    </row>
    <row r="5" spans="1:17" ht="15" customHeight="1">
      <c r="A5" s="110"/>
      <c r="B5" s="111"/>
      <c r="C5" s="112"/>
      <c r="D5" s="113"/>
      <c r="E5" s="114"/>
      <c r="F5" s="114"/>
      <c r="G5" s="115"/>
      <c r="H5" s="116"/>
      <c r="J5" s="69"/>
      <c r="K5" s="69"/>
      <c r="L5" s="69"/>
      <c r="M5" s="69"/>
      <c r="N5" s="69"/>
      <c r="O5" s="69"/>
      <c r="P5" s="69"/>
      <c r="Q5" s="69"/>
    </row>
    <row r="6" spans="1:17" ht="17.25" customHeight="1">
      <c r="A6" s="12" t="s">
        <v>98</v>
      </c>
      <c r="B6" s="12"/>
      <c r="C6" s="12"/>
      <c r="D6" s="12"/>
      <c r="E6" s="12"/>
      <c r="F6" s="12"/>
      <c r="G6" s="12"/>
      <c r="H6" s="12"/>
      <c r="J6" s="69"/>
      <c r="K6" s="69"/>
      <c r="L6" s="69"/>
      <c r="M6" s="69"/>
      <c r="N6" s="69"/>
      <c r="O6" s="69"/>
      <c r="P6" s="69"/>
      <c r="Q6" s="69"/>
    </row>
    <row r="7" spans="1:17" ht="12" customHeight="1">
      <c r="A7" s="12"/>
      <c r="B7" s="12"/>
      <c r="C7" s="12"/>
      <c r="D7" s="12"/>
      <c r="E7" s="12"/>
      <c r="F7" s="12"/>
      <c r="G7" s="133" t="s">
        <v>95</v>
      </c>
      <c r="H7" s="133"/>
      <c r="J7" s="69"/>
      <c r="K7" s="69"/>
      <c r="L7" s="69"/>
      <c r="M7" s="69"/>
      <c r="N7" s="69"/>
      <c r="O7" s="69"/>
      <c r="P7" s="69"/>
      <c r="Q7" s="69"/>
    </row>
    <row r="8" spans="1:8" ht="15" customHeight="1">
      <c r="A8" s="16" t="s">
        <v>5</v>
      </c>
      <c r="B8" s="16"/>
      <c r="C8" s="16"/>
      <c r="D8" s="16"/>
      <c r="E8" s="16"/>
      <c r="F8" s="16"/>
      <c r="G8" s="16"/>
      <c r="H8" s="16"/>
    </row>
    <row r="9" spans="3:8" ht="14.25" customHeight="1">
      <c r="C9" s="70" t="s">
        <v>7</v>
      </c>
      <c r="D9" s="71">
        <v>2011</v>
      </c>
      <c r="E9" s="71">
        <v>2008</v>
      </c>
      <c r="F9" s="71">
        <v>2010</v>
      </c>
      <c r="G9" s="72" t="s">
        <v>8</v>
      </c>
      <c r="H9" s="73" t="s">
        <v>9</v>
      </c>
    </row>
    <row r="10" spans="1:8" ht="15">
      <c r="A10" s="74" t="s">
        <v>51</v>
      </c>
      <c r="B10" s="40"/>
      <c r="C10" s="75"/>
      <c r="D10" s="40"/>
      <c r="E10" s="44"/>
      <c r="F10" s="44"/>
      <c r="G10" s="44"/>
      <c r="H10" s="76"/>
    </row>
    <row r="11" spans="1:8" ht="15">
      <c r="A11" s="74"/>
      <c r="B11" s="40"/>
      <c r="C11" s="75"/>
      <c r="D11" s="40"/>
      <c r="E11" s="44"/>
      <c r="F11" s="44"/>
      <c r="G11" s="44"/>
      <c r="H11" s="76"/>
    </row>
    <row r="12" spans="1:4" ht="15">
      <c r="A12" s="77" t="s">
        <v>88</v>
      </c>
      <c r="B12" s="78"/>
      <c r="C12" s="79"/>
      <c r="D12" s="78"/>
    </row>
    <row r="13" spans="1:10" ht="12.75" customHeight="1">
      <c r="A13" s="61" t="s">
        <v>89</v>
      </c>
      <c r="C13" s="80"/>
      <c r="D13" s="23">
        <v>208595</v>
      </c>
      <c r="E13" s="23">
        <v>45990</v>
      </c>
      <c r="F13" s="23">
        <f>+'[2]NO CHIP'!$F$238</f>
        <v>826</v>
      </c>
      <c r="G13" s="23">
        <f aca="true" t="shared" si="0" ref="G13:G19">+D13-F13</f>
        <v>207769</v>
      </c>
      <c r="H13" s="118">
        <f aca="true" t="shared" si="1" ref="H13:H19">+G13/F13</f>
        <v>251.5363196125908</v>
      </c>
      <c r="J13" s="81"/>
    </row>
    <row r="14" spans="1:10" ht="15" customHeight="1">
      <c r="A14" s="82" t="s">
        <v>90</v>
      </c>
      <c r="B14" s="83"/>
      <c r="C14" s="80"/>
      <c r="D14" s="23">
        <v>1322692</v>
      </c>
      <c r="E14" s="23">
        <v>1090518617.52</v>
      </c>
      <c r="F14" s="23">
        <f>+'[2]NO CHIP'!$F$241</f>
        <v>1400342</v>
      </c>
      <c r="G14" s="23">
        <f t="shared" si="0"/>
        <v>-77650</v>
      </c>
      <c r="H14" s="63">
        <f t="shared" si="1"/>
        <v>-0.055450739890683845</v>
      </c>
      <c r="J14" s="81"/>
    </row>
    <row r="15" spans="1:10" ht="15">
      <c r="A15" s="61" t="s">
        <v>52</v>
      </c>
      <c r="C15" s="80"/>
      <c r="D15" s="23">
        <v>0</v>
      </c>
      <c r="E15" s="23">
        <v>190178370.01</v>
      </c>
      <c r="F15" s="23">
        <f>+'[2]NO CHIP'!$F$245</f>
        <v>520</v>
      </c>
      <c r="G15" s="23">
        <f t="shared" si="0"/>
        <v>-520</v>
      </c>
      <c r="H15" s="63">
        <f t="shared" si="1"/>
        <v>-1</v>
      </c>
      <c r="J15" s="81"/>
    </row>
    <row r="16" spans="1:10" ht="15">
      <c r="A16" s="61" t="s">
        <v>53</v>
      </c>
      <c r="C16" s="80"/>
      <c r="D16" s="23">
        <v>104008</v>
      </c>
      <c r="E16" s="23">
        <v>1629024848.94</v>
      </c>
      <c r="F16" s="23">
        <f>+'[2]NO CHIP'!$G$248</f>
        <v>270339</v>
      </c>
      <c r="G16" s="23">
        <f t="shared" si="0"/>
        <v>-166331</v>
      </c>
      <c r="H16" s="63">
        <f t="shared" si="1"/>
        <v>-0.6152682372872579</v>
      </c>
      <c r="J16" s="81"/>
    </row>
    <row r="17" spans="1:10" ht="29.25" customHeight="1">
      <c r="A17" s="82" t="s">
        <v>91</v>
      </c>
      <c r="B17" s="83"/>
      <c r="C17" s="80"/>
      <c r="D17" s="23">
        <f>+'[1]NO CHIP'!$G$299</f>
        <v>65102</v>
      </c>
      <c r="E17" s="23">
        <v>28382088.18</v>
      </c>
      <c r="F17" s="23">
        <f>+'[2]NO CHIP'!$F$295</f>
        <v>53630</v>
      </c>
      <c r="G17" s="23">
        <f t="shared" si="0"/>
        <v>11472</v>
      </c>
      <c r="H17" s="63">
        <f t="shared" si="1"/>
        <v>0.21391012493007644</v>
      </c>
      <c r="J17" s="81"/>
    </row>
    <row r="18" spans="1:10" ht="15">
      <c r="A18" s="61" t="s">
        <v>92</v>
      </c>
      <c r="C18" s="80"/>
      <c r="D18" s="35">
        <f>+'[1]NO CHIP'!$G$307</f>
        <v>88081</v>
      </c>
      <c r="E18" s="35">
        <v>45268761.93</v>
      </c>
      <c r="F18" s="35">
        <f>+'[2]NO CHIP'!$F$302</f>
        <v>89323</v>
      </c>
      <c r="G18" s="35">
        <f t="shared" si="0"/>
        <v>-1242</v>
      </c>
      <c r="H18" s="84">
        <f t="shared" si="1"/>
        <v>-0.013904593441778712</v>
      </c>
      <c r="J18" s="81"/>
    </row>
    <row r="19" spans="1:10" ht="14.25" customHeight="1">
      <c r="A19" s="85" t="s">
        <v>55</v>
      </c>
      <c r="B19" s="86"/>
      <c r="C19" s="87"/>
      <c r="D19" s="44">
        <f>SUM(D13:D18)</f>
        <v>1788478</v>
      </c>
      <c r="E19" s="44">
        <v>2983418676.58</v>
      </c>
      <c r="F19" s="44">
        <f>SUM(F13:F18)</f>
        <v>1814980</v>
      </c>
      <c r="G19" s="44">
        <f t="shared" si="0"/>
        <v>-26502</v>
      </c>
      <c r="H19" s="76">
        <f t="shared" si="1"/>
        <v>-0.014601813794091395</v>
      </c>
      <c r="J19" s="81"/>
    </row>
    <row r="20" spans="1:10" ht="14.25" customHeight="1">
      <c r="A20" s="85"/>
      <c r="B20" s="86"/>
      <c r="C20" s="87"/>
      <c r="D20" s="44"/>
      <c r="E20" s="44"/>
      <c r="F20" s="44"/>
      <c r="G20" s="44"/>
      <c r="H20" s="76"/>
      <c r="J20" s="81"/>
    </row>
    <row r="21" spans="1:10" ht="15">
      <c r="A21" s="77" t="s">
        <v>56</v>
      </c>
      <c r="B21" s="78"/>
      <c r="C21" s="88"/>
      <c r="J21" s="81"/>
    </row>
    <row r="22" spans="1:10" ht="15">
      <c r="A22" s="61" t="s">
        <v>53</v>
      </c>
      <c r="B22" s="78"/>
      <c r="C22" s="88"/>
      <c r="D22" s="23">
        <v>0</v>
      </c>
      <c r="F22" s="23">
        <f>+'[2]NO CHIP'!$H$248</f>
        <v>3248</v>
      </c>
      <c r="G22" s="23">
        <f>+D22-F22</f>
        <v>-3248</v>
      </c>
      <c r="H22" s="63">
        <f>+G22/F22</f>
        <v>-1</v>
      </c>
      <c r="J22" s="81"/>
    </row>
    <row r="23" spans="1:10" ht="15" hidden="1">
      <c r="A23" s="61" t="s">
        <v>57</v>
      </c>
      <c r="B23" s="78"/>
      <c r="C23" s="88"/>
      <c r="D23" s="23">
        <v>0</v>
      </c>
      <c r="G23" s="23">
        <f aca="true" t="shared" si="2" ref="G23:G33">+D23-F23</f>
        <v>0</v>
      </c>
      <c r="H23" s="63" t="e">
        <f aca="true" t="shared" si="3" ref="H23:H33">+G23/F23</f>
        <v>#DIV/0!</v>
      </c>
      <c r="J23" s="81"/>
    </row>
    <row r="24" spans="1:10" ht="15" hidden="1">
      <c r="A24" s="61" t="s">
        <v>58</v>
      </c>
      <c r="B24" s="78"/>
      <c r="C24" s="88"/>
      <c r="D24" s="23">
        <v>0</v>
      </c>
      <c r="G24" s="23">
        <f t="shared" si="2"/>
        <v>0</v>
      </c>
      <c r="H24" s="109"/>
      <c r="J24" s="81"/>
    </row>
    <row r="25" spans="1:10" ht="14.25" customHeight="1">
      <c r="A25" s="82" t="s">
        <v>93</v>
      </c>
      <c r="B25" s="83"/>
      <c r="C25" s="80"/>
      <c r="D25" s="23">
        <f>SUM(D26:D34)</f>
        <v>6359955</v>
      </c>
      <c r="F25" s="23">
        <f>SUM(F26:F34)</f>
        <v>5587197</v>
      </c>
      <c r="G25" s="23">
        <f t="shared" si="2"/>
        <v>772758</v>
      </c>
      <c r="H25" s="63">
        <f t="shared" si="3"/>
        <v>0.13830870828431502</v>
      </c>
      <c r="J25" s="81"/>
    </row>
    <row r="26" spans="1:10" ht="15">
      <c r="A26" s="61" t="s">
        <v>59</v>
      </c>
      <c r="C26" s="80"/>
      <c r="D26" s="23">
        <v>575317</v>
      </c>
      <c r="E26" s="23">
        <v>575316803.11</v>
      </c>
      <c r="F26" s="23">
        <f>+'[2]NO CHIP'!$F$265</f>
        <v>575317</v>
      </c>
      <c r="G26" s="23">
        <f t="shared" si="2"/>
        <v>0</v>
      </c>
      <c r="H26" s="63">
        <f t="shared" si="3"/>
        <v>0</v>
      </c>
      <c r="J26" s="81"/>
    </row>
    <row r="27" spans="1:11" ht="14.25" customHeight="1">
      <c r="A27" s="82" t="s">
        <v>60</v>
      </c>
      <c r="B27" s="83"/>
      <c r="C27" s="80"/>
      <c r="D27" s="23">
        <v>0</v>
      </c>
      <c r="E27" s="23">
        <v>26441000</v>
      </c>
      <c r="F27" s="23">
        <f>+'[2]NO CHIP'!$F$267</f>
        <v>3887345</v>
      </c>
      <c r="G27" s="23">
        <f t="shared" si="2"/>
        <v>-3887345</v>
      </c>
      <c r="H27" s="63">
        <f t="shared" si="3"/>
        <v>-1</v>
      </c>
      <c r="J27" s="81"/>
      <c r="K27" s="81"/>
    </row>
    <row r="28" spans="1:10" ht="18" customHeight="1">
      <c r="A28" s="82" t="s">
        <v>61</v>
      </c>
      <c r="B28" s="83"/>
      <c r="C28" s="80"/>
      <c r="D28" s="23">
        <v>383235</v>
      </c>
      <c r="E28" s="23">
        <v>4758902.71</v>
      </c>
      <c r="F28" s="23">
        <f>+'[2]NO CHIP'!$F$269</f>
        <v>113095</v>
      </c>
      <c r="G28" s="23">
        <f t="shared" si="2"/>
        <v>270140</v>
      </c>
      <c r="H28" s="63">
        <f t="shared" si="3"/>
        <v>2.3886113444449357</v>
      </c>
      <c r="J28" s="81"/>
    </row>
    <row r="29" spans="1:10" ht="15">
      <c r="A29" s="61" t="s">
        <v>62</v>
      </c>
      <c r="C29" s="80"/>
      <c r="D29" s="23">
        <v>5031643</v>
      </c>
      <c r="E29" s="23">
        <v>780789149.84</v>
      </c>
      <c r="F29" s="23">
        <f>+'[2]NO CHIP'!$F$273</f>
        <v>790176</v>
      </c>
      <c r="G29" s="23">
        <f t="shared" si="2"/>
        <v>4241467</v>
      </c>
      <c r="H29" s="63">
        <f t="shared" si="3"/>
        <v>5.367749716518851</v>
      </c>
      <c r="J29" s="81"/>
    </row>
    <row r="30" spans="1:10" ht="15">
      <c r="A30" s="61" t="s">
        <v>63</v>
      </c>
      <c r="C30" s="80"/>
      <c r="D30" s="23">
        <v>49675</v>
      </c>
      <c r="E30" s="23">
        <v>45323653.4</v>
      </c>
      <c r="F30" s="23">
        <f>+'[2]NO CHIP'!$F$275</f>
        <v>47172</v>
      </c>
      <c r="G30" s="23">
        <f t="shared" si="2"/>
        <v>2503</v>
      </c>
      <c r="H30" s="63">
        <f t="shared" si="3"/>
        <v>0.05306113796319851</v>
      </c>
      <c r="J30" s="81"/>
    </row>
    <row r="31" spans="1:10" ht="15">
      <c r="A31" s="61" t="s">
        <v>64</v>
      </c>
      <c r="C31" s="80"/>
      <c r="D31" s="23">
        <v>213680</v>
      </c>
      <c r="E31" s="23">
        <v>193988001.48</v>
      </c>
      <c r="F31" s="23">
        <f>+'[2]NO CHIP'!$F$280</f>
        <v>201920</v>
      </c>
      <c r="G31" s="23">
        <f t="shared" si="2"/>
        <v>11760</v>
      </c>
      <c r="H31" s="63">
        <f t="shared" si="3"/>
        <v>0.05824088748019018</v>
      </c>
      <c r="J31" s="81"/>
    </row>
    <row r="32" spans="1:10" ht="13.5" customHeight="1">
      <c r="A32" s="89" t="s">
        <v>65</v>
      </c>
      <c r="B32" s="83"/>
      <c r="C32" s="80"/>
      <c r="D32" s="23">
        <v>843111</v>
      </c>
      <c r="E32" s="23">
        <v>606820604.95</v>
      </c>
      <c r="F32" s="23">
        <f>+'[2]NO CHIP'!$F$283</f>
        <v>811400</v>
      </c>
      <c r="G32" s="23">
        <f t="shared" si="2"/>
        <v>31711</v>
      </c>
      <c r="H32" s="63">
        <f t="shared" si="3"/>
        <v>0.0390818338673897</v>
      </c>
      <c r="J32" s="81"/>
    </row>
    <row r="33" spans="1:10" ht="15">
      <c r="A33" s="61" t="s">
        <v>66</v>
      </c>
      <c r="C33" s="80"/>
      <c r="D33" s="23">
        <v>2453</v>
      </c>
      <c r="E33" s="23">
        <v>2685363.01</v>
      </c>
      <c r="F33" s="23">
        <f>+'[2]NO CHIP'!$F$286</f>
        <v>2685</v>
      </c>
      <c r="G33" s="23">
        <f t="shared" si="2"/>
        <v>-232</v>
      </c>
      <c r="H33" s="63">
        <f t="shared" si="3"/>
        <v>-0.08640595903165736</v>
      </c>
      <c r="J33" s="81"/>
    </row>
    <row r="34" spans="1:10" ht="15" customHeight="1">
      <c r="A34" s="82" t="s">
        <v>67</v>
      </c>
      <c r="B34" s="83"/>
      <c r="C34" s="80"/>
      <c r="D34" s="23">
        <v>-739159</v>
      </c>
      <c r="E34" s="23">
        <v>-696175440.09</v>
      </c>
      <c r="F34" s="23">
        <f>+'[2]NO CHIP'!$F$288</f>
        <v>-841913</v>
      </c>
      <c r="G34" s="23">
        <f>-D34+F34</f>
        <v>-102754</v>
      </c>
      <c r="H34" s="63">
        <v>0.1</v>
      </c>
      <c r="J34" s="81"/>
    </row>
    <row r="35" spans="1:10" ht="15">
      <c r="A35" s="61" t="s">
        <v>54</v>
      </c>
      <c r="C35" s="80"/>
      <c r="D35" s="35">
        <v>6809037</v>
      </c>
      <c r="E35" s="35">
        <v>3734663971.2900004</v>
      </c>
      <c r="F35" s="35">
        <f>+'[2]NO CHIP'!$H$294</f>
        <v>6797280</v>
      </c>
      <c r="G35" s="35">
        <f>+D35-F35</f>
        <v>11757</v>
      </c>
      <c r="H35" s="84">
        <f>+G35/F35</f>
        <v>0.0017296624532165807</v>
      </c>
      <c r="J35" s="81"/>
    </row>
    <row r="36" spans="1:10" ht="22.5" customHeight="1">
      <c r="A36" s="85" t="s">
        <v>68</v>
      </c>
      <c r="B36" s="86"/>
      <c r="C36" s="87"/>
      <c r="D36" s="90">
        <f>SUM(D23:D35)-D25</f>
        <v>13168992</v>
      </c>
      <c r="E36" s="90">
        <v>5305947164.470001</v>
      </c>
      <c r="F36" s="90">
        <f>SUM(F23:F35)-F25+F22</f>
        <v>12387725</v>
      </c>
      <c r="G36" s="90">
        <f>+D36-F36</f>
        <v>781267</v>
      </c>
      <c r="H36" s="91">
        <f>+G36/F36</f>
        <v>0.06306783529663437</v>
      </c>
      <c r="J36" s="81"/>
    </row>
    <row r="37" spans="1:10" ht="15.75" thickBot="1">
      <c r="A37" s="74" t="s">
        <v>69</v>
      </c>
      <c r="B37" s="40"/>
      <c r="C37" s="87"/>
      <c r="D37" s="55">
        <f>+D36+D19</f>
        <v>14957470</v>
      </c>
      <c r="E37" s="55">
        <v>8289365841.050001</v>
      </c>
      <c r="F37" s="55">
        <f>+F36+F19</f>
        <v>14202705</v>
      </c>
      <c r="G37" s="55">
        <f>+D37-F37</f>
        <v>754765</v>
      </c>
      <c r="H37" s="92">
        <f>+G37/F37</f>
        <v>0.05314234154690955</v>
      </c>
      <c r="J37" s="81"/>
    </row>
    <row r="38" spans="3:10" ht="15.75" thickTop="1">
      <c r="C38" s="80"/>
      <c r="J38" s="81"/>
    </row>
    <row r="39" spans="3:10" ht="15">
      <c r="C39" s="80"/>
      <c r="J39" s="81"/>
    </row>
    <row r="40" spans="3:10" ht="15">
      <c r="C40" s="80"/>
      <c r="J40" s="81"/>
    </row>
    <row r="41" spans="3:10" ht="15">
      <c r="C41" s="80"/>
      <c r="J41" s="81"/>
    </row>
    <row r="42" spans="3:10" ht="15">
      <c r="C42" s="80"/>
      <c r="J42" s="81"/>
    </row>
    <row r="43" spans="3:10" ht="15">
      <c r="C43" s="80"/>
      <c r="J43" s="81"/>
    </row>
    <row r="44" spans="3:10" ht="15">
      <c r="C44" s="80"/>
      <c r="J44" s="81"/>
    </row>
    <row r="45" spans="3:10" ht="15">
      <c r="C45" s="80"/>
      <c r="J45" s="81"/>
    </row>
    <row r="46" spans="3:10" ht="15">
      <c r="C46" s="80"/>
      <c r="J46" s="81"/>
    </row>
    <row r="47" spans="3:10" ht="15">
      <c r="C47" s="80"/>
      <c r="J47" s="81"/>
    </row>
    <row r="48" spans="3:10" ht="15">
      <c r="C48" s="80"/>
      <c r="J48" s="81"/>
    </row>
    <row r="49" spans="3:10" ht="15">
      <c r="C49" s="80"/>
      <c r="J49" s="81"/>
    </row>
    <row r="50" spans="3:10" ht="15">
      <c r="C50" s="80"/>
      <c r="J50" s="81"/>
    </row>
    <row r="51" spans="3:10" ht="15">
      <c r="C51" s="80"/>
      <c r="J51" s="81"/>
    </row>
    <row r="52" spans="3:10" ht="15">
      <c r="C52" s="80"/>
      <c r="J52" s="81"/>
    </row>
    <row r="53" spans="1:10" ht="15">
      <c r="A53" s="74" t="s">
        <v>70</v>
      </c>
      <c r="B53" s="40"/>
      <c r="C53" s="87"/>
      <c r="D53" s="44"/>
      <c r="E53" s="44"/>
      <c r="F53" s="44"/>
      <c r="G53" s="44"/>
      <c r="H53" s="76"/>
      <c r="J53" s="81"/>
    </row>
    <row r="54" spans="1:10" ht="15">
      <c r="A54" s="74"/>
      <c r="B54" s="40"/>
      <c r="C54" s="87"/>
      <c r="D54" s="44"/>
      <c r="E54" s="44"/>
      <c r="F54" s="44"/>
      <c r="G54" s="44"/>
      <c r="H54" s="76"/>
      <c r="J54" s="81"/>
    </row>
    <row r="55" spans="1:10" ht="15">
      <c r="A55" s="77" t="s">
        <v>94</v>
      </c>
      <c r="B55" s="78"/>
      <c r="C55" s="88"/>
      <c r="J55" s="81"/>
    </row>
    <row r="56" spans="1:10" ht="15">
      <c r="A56" s="61" t="s">
        <v>71</v>
      </c>
      <c r="B56" s="78"/>
      <c r="C56" s="80"/>
      <c r="D56" s="23">
        <v>70000</v>
      </c>
      <c r="F56" s="23">
        <f>+'[2]NO CHIP'!$G$319</f>
        <v>105000</v>
      </c>
      <c r="G56" s="23">
        <f aca="true" t="shared" si="4" ref="G56:G61">+D56-F56</f>
        <v>-35000</v>
      </c>
      <c r="H56" s="93"/>
      <c r="J56" s="81"/>
    </row>
    <row r="57" spans="1:10" ht="15">
      <c r="A57" s="61" t="s">
        <v>72</v>
      </c>
      <c r="C57" s="80"/>
      <c r="D57" s="23">
        <v>97076</v>
      </c>
      <c r="E57" s="23">
        <v>107246032.77</v>
      </c>
      <c r="F57" s="23">
        <f>+'[2]NO CHIP'!$F$323</f>
        <v>111512</v>
      </c>
      <c r="G57" s="23">
        <f t="shared" si="4"/>
        <v>-14436</v>
      </c>
      <c r="H57" s="63">
        <f>+G57/F57</f>
        <v>-0.12945691943467968</v>
      </c>
      <c r="J57" s="81"/>
    </row>
    <row r="58" spans="1:10" ht="15">
      <c r="A58" s="61" t="s">
        <v>73</v>
      </c>
      <c r="C58" s="80"/>
      <c r="D58" s="23">
        <v>37152</v>
      </c>
      <c r="E58" s="23">
        <v>77741652</v>
      </c>
      <c r="F58" s="23">
        <f>+'[2]NO CHIP'!$F$353</f>
        <v>80242</v>
      </c>
      <c r="G58" s="23">
        <f t="shared" si="4"/>
        <v>-43090</v>
      </c>
      <c r="H58" s="63">
        <f>+G58/F58</f>
        <v>-0.5370005732658707</v>
      </c>
      <c r="J58" s="81"/>
    </row>
    <row r="59" spans="1:10" ht="15">
      <c r="A59" s="61" t="s">
        <v>74</v>
      </c>
      <c r="C59" s="80"/>
      <c r="D59" s="23">
        <v>51050</v>
      </c>
      <c r="E59" s="23">
        <v>6170598</v>
      </c>
      <c r="F59" s="23">
        <f>+'[2]NO CHIP'!$F$362</f>
        <v>13343</v>
      </c>
      <c r="G59" s="23">
        <f t="shared" si="4"/>
        <v>37707</v>
      </c>
      <c r="H59" s="63">
        <f>+G59/F59</f>
        <v>2.825976167278723</v>
      </c>
      <c r="J59" s="81"/>
    </row>
    <row r="60" spans="1:10" ht="15">
      <c r="A60" s="61" t="s">
        <v>75</v>
      </c>
      <c r="C60" s="80"/>
      <c r="D60" s="23">
        <v>1151</v>
      </c>
      <c r="E60" s="23">
        <v>671800</v>
      </c>
      <c r="F60" s="23">
        <f>+'[2]NO CHIP'!$F$365</f>
        <v>680</v>
      </c>
      <c r="G60" s="23">
        <f t="shared" si="4"/>
        <v>471</v>
      </c>
      <c r="H60" s="63">
        <f>+G60/F60</f>
        <v>0.6926470588235294</v>
      </c>
      <c r="J60" s="81"/>
    </row>
    <row r="61" spans="1:10" ht="15">
      <c r="A61" s="74" t="s">
        <v>76</v>
      </c>
      <c r="B61" s="44"/>
      <c r="C61" s="94"/>
      <c r="D61" s="44">
        <f>SUM(D56:D60)</f>
        <v>256429</v>
      </c>
      <c r="E61" s="44">
        <v>191830082.76999998</v>
      </c>
      <c r="F61" s="44">
        <f>SUM(F56:F60)</f>
        <v>310777</v>
      </c>
      <c r="G61" s="44">
        <f t="shared" si="4"/>
        <v>-54348</v>
      </c>
      <c r="H61" s="76">
        <f>+G61/F61</f>
        <v>-0.17487780627266497</v>
      </c>
      <c r="J61" s="81"/>
    </row>
    <row r="62" spans="1:10" ht="15">
      <c r="A62" s="95" t="s">
        <v>77</v>
      </c>
      <c r="B62" s="96"/>
      <c r="C62" s="97"/>
      <c r="D62" s="96"/>
      <c r="E62" s="96"/>
      <c r="F62" s="96"/>
      <c r="G62" s="96"/>
      <c r="H62" s="98"/>
      <c r="J62" s="81"/>
    </row>
    <row r="63" spans="1:10" ht="15">
      <c r="A63" s="61" t="s">
        <v>78</v>
      </c>
      <c r="B63" s="96"/>
      <c r="C63" s="97"/>
      <c r="D63" s="96">
        <v>455000</v>
      </c>
      <c r="E63" s="96"/>
      <c r="F63" s="96">
        <f>+'[2]NO CHIP'!$H$321</f>
        <v>560000</v>
      </c>
      <c r="G63" s="96">
        <f>+D63-F63</f>
        <v>-105000</v>
      </c>
      <c r="H63" s="99"/>
      <c r="J63" s="81"/>
    </row>
    <row r="64" spans="1:10" ht="15">
      <c r="A64" s="74" t="s">
        <v>79</v>
      </c>
      <c r="B64" s="42"/>
      <c r="C64" s="87"/>
      <c r="D64" s="100">
        <f>+D63</f>
        <v>455000</v>
      </c>
      <c r="E64" s="101"/>
      <c r="F64" s="100">
        <f>+F63</f>
        <v>560000</v>
      </c>
      <c r="G64" s="101">
        <f>+D64-F64</f>
        <v>-105000</v>
      </c>
      <c r="H64" s="102"/>
      <c r="J64" s="81"/>
    </row>
    <row r="65" spans="1:14" ht="15.75" thickBot="1">
      <c r="A65" s="74" t="s">
        <v>80</v>
      </c>
      <c r="B65" s="42">
        <f>+B61</f>
        <v>0</v>
      </c>
      <c r="C65" s="103"/>
      <c r="D65" s="40">
        <f>+D64+D61</f>
        <v>711429</v>
      </c>
      <c r="E65" s="55">
        <v>191830082.76999998</v>
      </c>
      <c r="F65" s="40">
        <f>+F64+F61</f>
        <v>870777</v>
      </c>
      <c r="G65" s="40">
        <f>+D65-F65</f>
        <v>-159348</v>
      </c>
      <c r="H65" s="104">
        <f>+G65/F65</f>
        <v>-0.1829951870570766</v>
      </c>
      <c r="J65" s="81"/>
      <c r="K65" s="63"/>
      <c r="L65" s="105"/>
      <c r="M65" s="106"/>
      <c r="N65" s="105"/>
    </row>
    <row r="66" spans="1:14" ht="15.75" thickTop="1">
      <c r="A66" s="74"/>
      <c r="B66" s="42"/>
      <c r="C66" s="103"/>
      <c r="D66" s="40"/>
      <c r="E66" s="42"/>
      <c r="F66" s="40"/>
      <c r="G66" s="40"/>
      <c r="H66" s="104"/>
      <c r="J66" s="81"/>
      <c r="K66" s="63"/>
      <c r="L66" s="105"/>
      <c r="M66" s="106"/>
      <c r="N66" s="105"/>
    </row>
    <row r="67" spans="1:14" ht="15">
      <c r="A67" s="74" t="s">
        <v>81</v>
      </c>
      <c r="B67" s="40"/>
      <c r="C67" s="87"/>
      <c r="D67" s="44"/>
      <c r="E67" s="44"/>
      <c r="F67" s="44"/>
      <c r="G67" s="44"/>
      <c r="H67" s="76"/>
      <c r="J67" s="81"/>
      <c r="L67" s="106"/>
      <c r="M67" s="106"/>
      <c r="N67" s="106"/>
    </row>
    <row r="68" spans="1:14" ht="15">
      <c r="A68" s="74"/>
      <c r="B68" s="40"/>
      <c r="C68" s="87"/>
      <c r="D68" s="44"/>
      <c r="E68" s="44"/>
      <c r="F68" s="44"/>
      <c r="G68" s="44"/>
      <c r="H68" s="76"/>
      <c r="J68" s="81"/>
      <c r="L68" s="106"/>
      <c r="M68" s="106"/>
      <c r="N68" s="106"/>
    </row>
    <row r="69" spans="1:14" ht="15">
      <c r="A69" s="61" t="s">
        <v>82</v>
      </c>
      <c r="C69" s="80"/>
      <c r="D69" s="23">
        <v>6400936</v>
      </c>
      <c r="E69" s="23">
        <v>2247372955</v>
      </c>
      <c r="F69" s="23">
        <f>+'[2]NO CHIP'!$F$370</f>
        <v>5488946</v>
      </c>
      <c r="G69" s="23">
        <f aca="true" t="shared" si="5" ref="G69:G74">+D69-F69</f>
        <v>911990</v>
      </c>
      <c r="H69" s="63">
        <f aca="true" t="shared" si="6" ref="H69:H74">+G69/F69</f>
        <v>0.16615029552121663</v>
      </c>
      <c r="J69" s="81"/>
      <c r="L69" s="106"/>
      <c r="M69" s="106"/>
      <c r="N69" s="106"/>
    </row>
    <row r="70" spans="1:14" ht="30" customHeight="1">
      <c r="A70" s="82" t="s">
        <v>83</v>
      </c>
      <c r="B70" s="83"/>
      <c r="C70" s="80"/>
      <c r="D70" s="23">
        <f>+'EST. ACT FINAN20011-2010'!D38</f>
        <v>555445</v>
      </c>
      <c r="E70" s="23">
        <v>1805674782</v>
      </c>
      <c r="F70" s="23">
        <f>+'EST. ACT FINAN20011-2010'!F38</f>
        <v>635331</v>
      </c>
      <c r="G70" s="23">
        <f t="shared" si="5"/>
        <v>-79886</v>
      </c>
      <c r="H70" s="63">
        <f t="shared" si="6"/>
        <v>-0.12573918162343722</v>
      </c>
      <c r="J70" s="81"/>
      <c r="L70" s="106"/>
      <c r="M70" s="106"/>
      <c r="N70" s="106"/>
    </row>
    <row r="71" spans="1:14" ht="15">
      <c r="A71" s="61" t="s">
        <v>84</v>
      </c>
      <c r="C71" s="80"/>
      <c r="D71" s="23">
        <v>639576</v>
      </c>
      <c r="E71" s="23">
        <v>467739136</v>
      </c>
      <c r="F71" s="23">
        <f>+'[2]NO CHIP'!$F$374</f>
        <v>557567</v>
      </c>
      <c r="G71" s="23">
        <f t="shared" si="5"/>
        <v>82009</v>
      </c>
      <c r="H71" s="63">
        <f t="shared" si="6"/>
        <v>0.14708366886849472</v>
      </c>
      <c r="J71" s="81"/>
      <c r="L71" s="106"/>
      <c r="M71" s="106"/>
      <c r="N71" s="106"/>
    </row>
    <row r="72" spans="1:14" ht="15">
      <c r="A72" s="61" t="s">
        <v>85</v>
      </c>
      <c r="C72" s="80"/>
      <c r="D72" s="23">
        <v>6650084</v>
      </c>
      <c r="E72" s="23">
        <v>3598497672</v>
      </c>
      <c r="F72" s="23">
        <f>+'[2]NO CHIP'!$F$376</f>
        <v>6650084</v>
      </c>
      <c r="G72" s="23">
        <f t="shared" si="5"/>
        <v>0</v>
      </c>
      <c r="H72" s="63">
        <f t="shared" si="6"/>
        <v>0</v>
      </c>
      <c r="J72" s="81"/>
      <c r="L72" s="106"/>
      <c r="M72" s="106"/>
      <c r="N72" s="105"/>
    </row>
    <row r="73" spans="1:11" ht="15">
      <c r="A73" s="74" t="s">
        <v>86</v>
      </c>
      <c r="B73" s="40"/>
      <c r="C73" s="87"/>
      <c r="D73" s="101">
        <f>SUM(D69:D72)</f>
        <v>14246041</v>
      </c>
      <c r="E73" s="100">
        <f>SUM(E69:E72)</f>
        <v>8119284545</v>
      </c>
      <c r="F73" s="101">
        <f>SUM(F69:F72)</f>
        <v>13331928</v>
      </c>
      <c r="G73" s="101">
        <f t="shared" si="5"/>
        <v>914113</v>
      </c>
      <c r="H73" s="107">
        <f t="shared" si="6"/>
        <v>0.06856570182497235</v>
      </c>
      <c r="J73" s="81"/>
      <c r="K73" s="63"/>
    </row>
    <row r="74" spans="1:10" ht="15.75" thickBot="1">
      <c r="A74" s="74" t="s">
        <v>87</v>
      </c>
      <c r="B74" s="40"/>
      <c r="C74" s="87"/>
      <c r="D74" s="55">
        <f>+D73+D65</f>
        <v>14957470</v>
      </c>
      <c r="E74" s="55">
        <f>+E73+E65</f>
        <v>8311114627.77</v>
      </c>
      <c r="F74" s="55">
        <f>+F73+F65</f>
        <v>14202705</v>
      </c>
      <c r="G74" s="55">
        <f t="shared" si="5"/>
        <v>754765</v>
      </c>
      <c r="H74" s="92">
        <f t="shared" si="6"/>
        <v>0.05314234154690955</v>
      </c>
      <c r="I74" s="108"/>
      <c r="J74" s="81"/>
    </row>
    <row r="75" spans="1:10" ht="15.75" thickTop="1">
      <c r="A75" s="74"/>
      <c r="B75" s="40"/>
      <c r="C75" s="87"/>
      <c r="D75" s="42"/>
      <c r="E75" s="42"/>
      <c r="F75" s="42"/>
      <c r="G75" s="42"/>
      <c r="H75" s="130"/>
      <c r="I75" s="108"/>
      <c r="J75" s="81"/>
    </row>
    <row r="76" spans="1:10" ht="15">
      <c r="A76" s="74" t="s">
        <v>104</v>
      </c>
      <c r="B76" s="40"/>
      <c r="C76" s="87"/>
      <c r="D76" s="42"/>
      <c r="E76" s="42"/>
      <c r="F76" s="42"/>
      <c r="G76" s="42"/>
      <c r="H76" s="130"/>
      <c r="I76" s="108"/>
      <c r="J76" s="81"/>
    </row>
    <row r="77" spans="1:10" ht="15">
      <c r="A77" s="74" t="s">
        <v>105</v>
      </c>
      <c r="B77" s="40"/>
      <c r="C77" s="87"/>
      <c r="D77" s="42">
        <v>127000</v>
      </c>
      <c r="E77" s="42"/>
      <c r="F77" s="42">
        <v>0</v>
      </c>
      <c r="G77" s="101">
        <f>+D77-F77</f>
        <v>127000</v>
      </c>
      <c r="H77" s="107" t="e">
        <f>+G77/F77</f>
        <v>#DIV/0!</v>
      </c>
      <c r="I77" s="108"/>
      <c r="J77" s="81"/>
    </row>
    <row r="78" spans="1:10" ht="15">
      <c r="A78" s="74"/>
      <c r="B78" s="40"/>
      <c r="C78" s="87"/>
      <c r="D78" s="42"/>
      <c r="E78" s="42"/>
      <c r="F78" s="42"/>
      <c r="G78" s="42"/>
      <c r="H78" s="130"/>
      <c r="I78" s="108"/>
      <c r="J78" s="81"/>
    </row>
    <row r="79" spans="1:10" ht="15">
      <c r="A79" s="74" t="s">
        <v>107</v>
      </c>
      <c r="B79" s="40"/>
      <c r="C79" s="87"/>
      <c r="D79" s="42"/>
      <c r="E79" s="42"/>
      <c r="F79" s="42"/>
      <c r="G79" s="42"/>
      <c r="H79" s="130"/>
      <c r="I79" s="108"/>
      <c r="J79" s="81"/>
    </row>
    <row r="80" spans="1:10" ht="15">
      <c r="A80" s="74" t="s">
        <v>106</v>
      </c>
      <c r="B80" s="40"/>
      <c r="C80" s="87"/>
      <c r="D80" s="42">
        <v>127000</v>
      </c>
      <c r="E80" s="42"/>
      <c r="F80" s="42">
        <v>0</v>
      </c>
      <c r="G80" s="101">
        <f>+D80-F80</f>
        <v>127000</v>
      </c>
      <c r="H80" s="107" t="e">
        <f>+G80/F80</f>
        <v>#DIV/0!</v>
      </c>
      <c r="I80" s="108"/>
      <c r="J80" s="81"/>
    </row>
    <row r="81" spans="1:10" ht="15">
      <c r="A81" s="74"/>
      <c r="B81" s="40"/>
      <c r="C81" s="87"/>
      <c r="D81" s="42"/>
      <c r="E81" s="42"/>
      <c r="F81" s="42"/>
      <c r="G81" s="42"/>
      <c r="H81" s="130"/>
      <c r="I81" s="108"/>
      <c r="J81" s="81"/>
    </row>
    <row r="83" spans="4:6" ht="15">
      <c r="D83" s="23">
        <f>+D37</f>
        <v>14957470</v>
      </c>
      <c r="F83" s="23">
        <f>+F37</f>
        <v>14202705</v>
      </c>
    </row>
    <row r="84" spans="4:6" ht="15">
      <c r="D84" s="23">
        <f>+D83-D74</f>
        <v>0</v>
      </c>
      <c r="F84" s="23">
        <f>+F83-F74</f>
        <v>0</v>
      </c>
    </row>
    <row r="87" spans="1:7" ht="15">
      <c r="A87" s="61" t="s">
        <v>46</v>
      </c>
      <c r="C87" s="70"/>
      <c r="E87" s="23" t="s">
        <v>47</v>
      </c>
      <c r="F87" s="23" t="s">
        <v>47</v>
      </c>
      <c r="G87" s="57"/>
    </row>
    <row r="88" spans="1:7" ht="15.75" customHeight="1">
      <c r="A88" s="61" t="s">
        <v>48</v>
      </c>
      <c r="C88" s="70"/>
      <c r="E88" s="23" t="s">
        <v>49</v>
      </c>
      <c r="F88" s="23" t="s">
        <v>49</v>
      </c>
      <c r="G88" s="57"/>
    </row>
    <row r="89" spans="1:3" ht="15">
      <c r="A89" s="4"/>
      <c r="C89" s="70"/>
    </row>
  </sheetData>
  <sheetProtection/>
  <mergeCells count="2">
    <mergeCell ref="G7:H7"/>
    <mergeCell ref="B4:C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</dc:creator>
  <cp:keywords/>
  <dc:description/>
  <cp:lastModifiedBy>eliza</cp:lastModifiedBy>
  <cp:lastPrinted>2011-05-17T13:56:06Z</cp:lastPrinted>
  <dcterms:created xsi:type="dcterms:W3CDTF">2010-02-15T21:08:53Z</dcterms:created>
  <dcterms:modified xsi:type="dcterms:W3CDTF">2011-11-18T14:31:41Z</dcterms:modified>
  <cp:category/>
  <cp:version/>
  <cp:contentType/>
  <cp:contentStatus/>
</cp:coreProperties>
</file>